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2120" windowHeight="9120" tabRatio="763" firstSheet="7" activeTab="13"/>
  </bookViews>
  <sheets>
    <sheet name="приложение" sheetId="19" r:id="rId1"/>
    <sheet name="нал.потенциал" sheetId="17" r:id="rId2"/>
    <sheet name="инд.бюджетн.расходов" sheetId="12" r:id="rId3"/>
    <sheet name="коэф.ст-ти бюджет.услуг" sheetId="11" r:id="rId4"/>
    <sheet name="потреб.бюджетн.услуг" sheetId="10" r:id="rId5"/>
    <sheet name="коэф.масштаба" sheetId="4" r:id="rId6"/>
    <sheet name="коэф.дисперсности" sheetId="5" r:id="rId7"/>
    <sheet name="таблица 7" sheetId="7" r:id="rId8"/>
    <sheet name="коэф.дифференц" sheetId="3" r:id="rId9"/>
    <sheet name="коэфф.зарплаты" sheetId="16" r:id="rId10"/>
    <sheet name="коэф. коммун.услуг" sheetId="9" r:id="rId11"/>
    <sheet name="таблица 11" sheetId="8" r:id="rId12"/>
    <sheet name="таблица 12" sheetId="6" r:id="rId13"/>
    <sheet name="коэф.ст-ти бюджетуслуг" sheetId="20" r:id="rId14"/>
  </sheets>
  <calcPr calcId="114210"/>
</workbook>
</file>

<file path=xl/calcChain.xml><?xml version="1.0" encoding="utf-8"?>
<calcChain xmlns="http://schemas.openxmlformats.org/spreadsheetml/2006/main">
  <c r="H24" i="17"/>
  <c r="H25"/>
  <c r="J16"/>
  <c r="C14" i="19"/>
  <c r="E18" i="16"/>
  <c r="I18"/>
  <c r="F18"/>
  <c r="J18"/>
  <c r="K18"/>
  <c r="C16" i="3"/>
  <c r="E17" i="16"/>
  <c r="I17"/>
  <c r="F17"/>
  <c r="J17"/>
  <c r="K17"/>
  <c r="C15" i="3"/>
  <c r="D15"/>
  <c r="E16"/>
  <c r="B16" i="11"/>
  <c r="D16"/>
  <c r="E16"/>
  <c r="C16" i="12"/>
  <c r="B15" i="10"/>
  <c r="D15"/>
  <c r="E15"/>
  <c r="G15"/>
  <c r="H15"/>
  <c r="D16" i="12"/>
  <c r="E8" i="16"/>
  <c r="I8"/>
  <c r="F8"/>
  <c r="J8"/>
  <c r="K8"/>
  <c r="C6" i="3"/>
  <c r="E6"/>
  <c r="B6" i="11"/>
  <c r="D6"/>
  <c r="E6"/>
  <c r="C6" i="12"/>
  <c r="B5" i="10"/>
  <c r="D5"/>
  <c r="E5"/>
  <c r="G5"/>
  <c r="H5"/>
  <c r="D6" i="12"/>
  <c r="F6"/>
  <c r="E9" i="16"/>
  <c r="I9"/>
  <c r="F9"/>
  <c r="J9"/>
  <c r="K9"/>
  <c r="C7" i="3"/>
  <c r="E7"/>
  <c r="B7" i="11"/>
  <c r="D7"/>
  <c r="E7"/>
  <c r="C7" i="12"/>
  <c r="B6" i="10"/>
  <c r="D6"/>
  <c r="E6"/>
  <c r="G6"/>
  <c r="H6"/>
  <c r="D7" i="12"/>
  <c r="F7"/>
  <c r="E10" i="16"/>
  <c r="I10"/>
  <c r="F10"/>
  <c r="J10"/>
  <c r="K10"/>
  <c r="C8" i="3"/>
  <c r="E8"/>
  <c r="B8" i="11"/>
  <c r="D8"/>
  <c r="E8"/>
  <c r="C8" i="12"/>
  <c r="B7" i="10"/>
  <c r="D7"/>
  <c r="E7"/>
  <c r="G7"/>
  <c r="H7"/>
  <c r="D8" i="12"/>
  <c r="F8"/>
  <c r="E11" i="16"/>
  <c r="I11"/>
  <c r="F11"/>
  <c r="J11"/>
  <c r="K11"/>
  <c r="C9" i="3"/>
  <c r="E9"/>
  <c r="B9" i="11"/>
  <c r="D9"/>
  <c r="E9"/>
  <c r="C9" i="12"/>
  <c r="B8" i="10"/>
  <c r="D8"/>
  <c r="E8"/>
  <c r="G8"/>
  <c r="H8"/>
  <c r="D9" i="12"/>
  <c r="F9"/>
  <c r="E12" i="16"/>
  <c r="I12"/>
  <c r="F12"/>
  <c r="J12"/>
  <c r="K12"/>
  <c r="C10" i="3"/>
  <c r="E10"/>
  <c r="B10" i="11"/>
  <c r="D10"/>
  <c r="E10"/>
  <c r="C10" i="12"/>
  <c r="B9" i="10"/>
  <c r="D9"/>
  <c r="E9"/>
  <c r="G9"/>
  <c r="H9"/>
  <c r="D10" i="12"/>
  <c r="F10"/>
  <c r="E13" i="16"/>
  <c r="I13"/>
  <c r="F13"/>
  <c r="J13"/>
  <c r="K13"/>
  <c r="C11" i="3"/>
  <c r="E11"/>
  <c r="B11" i="11"/>
  <c r="D11"/>
  <c r="E11"/>
  <c r="C11" i="12"/>
  <c r="B10" i="10"/>
  <c r="D10"/>
  <c r="E10"/>
  <c r="G10"/>
  <c r="H10"/>
  <c r="D11" i="12"/>
  <c r="F11"/>
  <c r="E14" i="16"/>
  <c r="I14"/>
  <c r="F14"/>
  <c r="J14"/>
  <c r="K14"/>
  <c r="C12" i="3"/>
  <c r="E12"/>
  <c r="B12" i="11"/>
  <c r="D12"/>
  <c r="E12"/>
  <c r="C12" i="12"/>
  <c r="B11" i="10"/>
  <c r="D11"/>
  <c r="E11"/>
  <c r="G11"/>
  <c r="H11"/>
  <c r="D12" i="12"/>
  <c r="F12"/>
  <c r="E15" i="16"/>
  <c r="I15"/>
  <c r="F15"/>
  <c r="J15"/>
  <c r="K15"/>
  <c r="C13" i="3"/>
  <c r="E13"/>
  <c r="B13" i="11"/>
  <c r="D13"/>
  <c r="E13"/>
  <c r="C13" i="12"/>
  <c r="B12" i="10"/>
  <c r="D12"/>
  <c r="E12"/>
  <c r="G12"/>
  <c r="H12"/>
  <c r="D13" i="12"/>
  <c r="F13"/>
  <c r="E16" i="16"/>
  <c r="I16"/>
  <c r="F16"/>
  <c r="J16"/>
  <c r="K16"/>
  <c r="C14" i="3"/>
  <c r="E14"/>
  <c r="B14" i="11"/>
  <c r="D14"/>
  <c r="E14"/>
  <c r="C14" i="12"/>
  <c r="B13" i="10"/>
  <c r="D13"/>
  <c r="E13"/>
  <c r="G13"/>
  <c r="H13"/>
  <c r="D14" i="12"/>
  <c r="F14"/>
  <c r="E15" i="3"/>
  <c r="B15" i="11"/>
  <c r="D15"/>
  <c r="E15"/>
  <c r="C15" i="12"/>
  <c r="B14" i="10"/>
  <c r="D14"/>
  <c r="E14"/>
  <c r="G14"/>
  <c r="H14"/>
  <c r="D15" i="12"/>
  <c r="F15"/>
  <c r="F16"/>
  <c r="E19" i="16"/>
  <c r="I19"/>
  <c r="F19"/>
  <c r="J19"/>
  <c r="K19"/>
  <c r="C17" i="3"/>
  <c r="E17"/>
  <c r="B17" i="11"/>
  <c r="D17"/>
  <c r="E17"/>
  <c r="C17" i="12"/>
  <c r="B16" i="10"/>
  <c r="D16"/>
  <c r="E16"/>
  <c r="G16"/>
  <c r="H16"/>
  <c r="D17" i="12"/>
  <c r="F17"/>
  <c r="E20" i="16"/>
  <c r="I20"/>
  <c r="F20"/>
  <c r="J20"/>
  <c r="K20"/>
  <c r="C18" i="3"/>
  <c r="E18"/>
  <c r="B18" i="11"/>
  <c r="D18"/>
  <c r="E18"/>
  <c r="C18" i="12"/>
  <c r="B17" i="10"/>
  <c r="D17"/>
  <c r="E17"/>
  <c r="G17"/>
  <c r="H17"/>
  <c r="D18" i="12"/>
  <c r="F18"/>
  <c r="E21" i="16"/>
  <c r="I21"/>
  <c r="F21"/>
  <c r="J21"/>
  <c r="K21"/>
  <c r="C19" i="3"/>
  <c r="E19"/>
  <c r="B19" i="11"/>
  <c r="D19"/>
  <c r="E19"/>
  <c r="C19" i="12"/>
  <c r="B18" i="10"/>
  <c r="D18"/>
  <c r="E18"/>
  <c r="G18"/>
  <c r="H18"/>
  <c r="D19" i="12"/>
  <c r="F19"/>
  <c r="E22" i="16"/>
  <c r="I22"/>
  <c r="F22"/>
  <c r="J22"/>
  <c r="K22"/>
  <c r="C20" i="3"/>
  <c r="E20"/>
  <c r="B20" i="11"/>
  <c r="D20"/>
  <c r="E20"/>
  <c r="C20" i="12"/>
  <c r="B19" i="10"/>
  <c r="D19"/>
  <c r="E19"/>
  <c r="G19"/>
  <c r="H19"/>
  <c r="D20" i="12"/>
  <c r="F20"/>
  <c r="E23" i="16"/>
  <c r="I23"/>
  <c r="F23"/>
  <c r="J23"/>
  <c r="K23"/>
  <c r="C21" i="3"/>
  <c r="E21"/>
  <c r="B21" i="11"/>
  <c r="D21"/>
  <c r="E21"/>
  <c r="C21" i="12"/>
  <c r="B20" i="10"/>
  <c r="D20"/>
  <c r="E20"/>
  <c r="G20"/>
  <c r="H20"/>
  <c r="D21" i="12"/>
  <c r="F21"/>
  <c r="E24" i="16"/>
  <c r="I24"/>
  <c r="F24"/>
  <c r="J24"/>
  <c r="K24"/>
  <c r="C22" i="3"/>
  <c r="E22"/>
  <c r="B22" i="11"/>
  <c r="D22"/>
  <c r="E22"/>
  <c r="C22" i="12"/>
  <c r="B21" i="10"/>
  <c r="D21"/>
  <c r="E21"/>
  <c r="G21"/>
  <c r="H21"/>
  <c r="D22" i="12"/>
  <c r="F22"/>
  <c r="E25" i="16"/>
  <c r="I25"/>
  <c r="F25"/>
  <c r="J25"/>
  <c r="K25"/>
  <c r="C23" i="3"/>
  <c r="E23"/>
  <c r="B23" i="11"/>
  <c r="D23"/>
  <c r="E23"/>
  <c r="C23" i="12"/>
  <c r="B22" i="10"/>
  <c r="D22"/>
  <c r="E22"/>
  <c r="G22"/>
  <c r="H22"/>
  <c r="D23" i="12"/>
  <c r="F23"/>
  <c r="E26" i="16"/>
  <c r="I26"/>
  <c r="F26"/>
  <c r="J26"/>
  <c r="K26"/>
  <c r="C24" i="3"/>
  <c r="E24"/>
  <c r="B24" i="11"/>
  <c r="D24"/>
  <c r="E24"/>
  <c r="C24" i="12"/>
  <c r="B23" i="10"/>
  <c r="D23"/>
  <c r="E23"/>
  <c r="G23"/>
  <c r="H23"/>
  <c r="D24" i="12"/>
  <c r="F24"/>
  <c r="F25"/>
  <c r="G16"/>
  <c r="D14" i="19"/>
  <c r="E14"/>
  <c r="G14"/>
  <c r="H17" i="17"/>
  <c r="J22"/>
  <c r="C20" i="19"/>
  <c r="G22" i="12"/>
  <c r="D20" i="19"/>
  <c r="E20"/>
  <c r="G20"/>
  <c r="B5"/>
  <c r="H12" i="17"/>
  <c r="H16"/>
  <c r="H22"/>
  <c r="H6"/>
  <c r="H21"/>
  <c r="H23"/>
  <c r="H8"/>
  <c r="H11"/>
  <c r="H15"/>
  <c r="H14"/>
  <c r="H19"/>
  <c r="H20"/>
  <c r="H18"/>
  <c r="H13"/>
  <c r="H9"/>
  <c r="H7"/>
  <c r="H10"/>
  <c r="I25"/>
  <c r="J22" i="9"/>
  <c r="K22"/>
  <c r="L22"/>
  <c r="M22"/>
  <c r="B25" i="4"/>
  <c r="C25"/>
  <c r="D22"/>
  <c r="E22"/>
  <c r="B25" i="5"/>
  <c r="C25"/>
  <c r="F25"/>
  <c r="D22"/>
  <c r="E22"/>
  <c r="G22"/>
  <c r="J6" i="9"/>
  <c r="K6"/>
  <c r="L6"/>
  <c r="M6"/>
  <c r="D6" i="4"/>
  <c r="E6"/>
  <c r="D6" i="5"/>
  <c r="E6"/>
  <c r="G6"/>
  <c r="J7" i="9"/>
  <c r="K7"/>
  <c r="L7"/>
  <c r="M7"/>
  <c r="D7" i="4"/>
  <c r="E7"/>
  <c r="D7" i="5"/>
  <c r="E7"/>
  <c r="G7"/>
  <c r="J8" i="9"/>
  <c r="L8"/>
  <c r="K8"/>
  <c r="M8"/>
  <c r="D8" i="4"/>
  <c r="E8"/>
  <c r="D8" i="5"/>
  <c r="E8"/>
  <c r="G8"/>
  <c r="J9" i="9"/>
  <c r="K9"/>
  <c r="L9"/>
  <c r="M9"/>
  <c r="D9" i="4"/>
  <c r="E9"/>
  <c r="D9" i="5"/>
  <c r="E9"/>
  <c r="G9"/>
  <c r="J10" i="9"/>
  <c r="K10"/>
  <c r="L10"/>
  <c r="M10"/>
  <c r="D10" i="4"/>
  <c r="E10"/>
  <c r="D10" i="5"/>
  <c r="E10"/>
  <c r="G10"/>
  <c r="J11" i="9"/>
  <c r="L11"/>
  <c r="K11"/>
  <c r="M11"/>
  <c r="D11" i="4"/>
  <c r="E11"/>
  <c r="D11" i="5"/>
  <c r="E11"/>
  <c r="G11"/>
  <c r="J12" i="9"/>
  <c r="L12"/>
  <c r="K12"/>
  <c r="M12"/>
  <c r="D12" i="4"/>
  <c r="E12"/>
  <c r="D12" i="5"/>
  <c r="E12"/>
  <c r="G12"/>
  <c r="J13" i="9"/>
  <c r="K13"/>
  <c r="L13"/>
  <c r="M13"/>
  <c r="D13" i="4"/>
  <c r="E13"/>
  <c r="D13" i="5"/>
  <c r="E13"/>
  <c r="G13"/>
  <c r="J14" i="9"/>
  <c r="K14"/>
  <c r="L14"/>
  <c r="M14"/>
  <c r="D14" i="4"/>
  <c r="E14"/>
  <c r="D14" i="5"/>
  <c r="E14"/>
  <c r="G14"/>
  <c r="J15" i="9"/>
  <c r="K15"/>
  <c r="L15"/>
  <c r="M15"/>
  <c r="D15" i="4"/>
  <c r="E15"/>
  <c r="D15" i="5"/>
  <c r="E15"/>
  <c r="G15"/>
  <c r="J16" i="9"/>
  <c r="K16"/>
  <c r="L16"/>
  <c r="M16"/>
  <c r="D16" i="4"/>
  <c r="E16"/>
  <c r="D16" i="5"/>
  <c r="E16"/>
  <c r="G16"/>
  <c r="J17" i="9"/>
  <c r="K17"/>
  <c r="L17"/>
  <c r="M17"/>
  <c r="D17" i="4"/>
  <c r="E17"/>
  <c r="D17" i="5"/>
  <c r="E17"/>
  <c r="G17"/>
  <c r="J18" i="9"/>
  <c r="K18"/>
  <c r="L18"/>
  <c r="M18"/>
  <c r="D18" i="4"/>
  <c r="E18"/>
  <c r="D18" i="5"/>
  <c r="E18"/>
  <c r="G18"/>
  <c r="J19" i="9"/>
  <c r="K19"/>
  <c r="L19"/>
  <c r="M19"/>
  <c r="D19" i="4"/>
  <c r="E19"/>
  <c r="D19" i="5"/>
  <c r="E19"/>
  <c r="G19"/>
  <c r="J20" i="9"/>
  <c r="K20"/>
  <c r="L20"/>
  <c r="M20"/>
  <c r="D20" i="4"/>
  <c r="E20"/>
  <c r="D20" i="5"/>
  <c r="E20"/>
  <c r="G20"/>
  <c r="J21" i="9"/>
  <c r="K21"/>
  <c r="L21"/>
  <c r="M21"/>
  <c r="D21" i="4"/>
  <c r="E21"/>
  <c r="D21" i="5"/>
  <c r="E21"/>
  <c r="G21"/>
  <c r="J23" i="9"/>
  <c r="K23"/>
  <c r="L23"/>
  <c r="M23"/>
  <c r="D23" i="4"/>
  <c r="E23"/>
  <c r="D23" i="5"/>
  <c r="E23"/>
  <c r="G23"/>
  <c r="J24" i="9"/>
  <c r="K24"/>
  <c r="L24"/>
  <c r="M24"/>
  <c r="D24" i="4"/>
  <c r="E24"/>
  <c r="D24" i="5"/>
  <c r="E24"/>
  <c r="G24"/>
  <c r="E25" i="12"/>
  <c r="J21" i="17"/>
  <c r="C19" i="19"/>
  <c r="G21" i="12"/>
  <c r="D19" i="19"/>
  <c r="E19"/>
  <c r="G19"/>
  <c r="J20" i="17"/>
  <c r="C18" i="19"/>
  <c r="G20" i="12"/>
  <c r="D18" i="19"/>
  <c r="E18"/>
  <c r="G18"/>
  <c r="J19" i="17"/>
  <c r="C17" i="19"/>
  <c r="G19" i="12"/>
  <c r="D17" i="19"/>
  <c r="E17"/>
  <c r="G17"/>
  <c r="J18" i="17"/>
  <c r="C16" i="19"/>
  <c r="G18" i="12"/>
  <c r="D16" i="19"/>
  <c r="E16"/>
  <c r="G16"/>
  <c r="J24" i="17"/>
  <c r="C22" i="19"/>
  <c r="G24" i="12"/>
  <c r="D22" i="19"/>
  <c r="E22"/>
  <c r="G22"/>
  <c r="J23" i="17"/>
  <c r="C21" i="19"/>
  <c r="G23" i="12"/>
  <c r="D21" i="19"/>
  <c r="E21"/>
  <c r="G21"/>
  <c r="J17" i="17"/>
  <c r="C15" i="19"/>
  <c r="G17" i="12"/>
  <c r="D15" i="19"/>
  <c r="E15"/>
  <c r="G15"/>
  <c r="J15" i="17"/>
  <c r="C13" i="19"/>
  <c r="G15" i="12"/>
  <c r="D13" i="19"/>
  <c r="E13"/>
  <c r="G13"/>
  <c r="J14" i="17"/>
  <c r="C12" i="19"/>
  <c r="G14" i="12"/>
  <c r="D12" i="19"/>
  <c r="E12"/>
  <c r="G12"/>
  <c r="J13" i="17"/>
  <c r="C11" i="19"/>
  <c r="G13" i="12"/>
  <c r="D11" i="19"/>
  <c r="E11"/>
  <c r="G11"/>
  <c r="J12" i="17"/>
  <c r="C10" i="19"/>
  <c r="G12" i="12"/>
  <c r="D10" i="19"/>
  <c r="E10"/>
  <c r="G10"/>
  <c r="J11" i="17"/>
  <c r="C9" i="19"/>
  <c r="G11" i="12"/>
  <c r="D9" i="19"/>
  <c r="E9"/>
  <c r="G9"/>
  <c r="J10" i="17"/>
  <c r="C8" i="19"/>
  <c r="G10" i="12"/>
  <c r="D8" i="19"/>
  <c r="E8"/>
  <c r="G8"/>
  <c r="J9" i="17"/>
  <c r="C7" i="19"/>
  <c r="G9" i="12"/>
  <c r="D7" i="19"/>
  <c r="E7"/>
  <c r="G7"/>
  <c r="J8" i="17"/>
  <c r="C6" i="19"/>
  <c r="G8" i="12"/>
  <c r="D6" i="19"/>
  <c r="E6"/>
  <c r="G6"/>
  <c r="J7" i="17"/>
  <c r="C5" i="19"/>
  <c r="G7" i="12"/>
  <c r="D5" i="19"/>
  <c r="E5"/>
  <c r="G5"/>
  <c r="J6" i="17"/>
  <c r="C4" i="19"/>
  <c r="G6" i="12"/>
  <c r="D4" i="19"/>
  <c r="E4"/>
  <c r="G4"/>
  <c r="H23"/>
  <c r="B4"/>
  <c r="B6"/>
  <c r="B7"/>
  <c r="B8"/>
  <c r="B9"/>
  <c r="B10"/>
  <c r="B11"/>
  <c r="B12"/>
  <c r="B13"/>
  <c r="B14"/>
  <c r="B15"/>
  <c r="B16"/>
  <c r="B17"/>
  <c r="B18"/>
  <c r="B19"/>
  <c r="B20"/>
  <c r="B21"/>
  <c r="B22"/>
  <c r="B23"/>
  <c r="C25" i="17"/>
  <c r="D25"/>
  <c r="E25"/>
  <c r="F25"/>
  <c r="G25"/>
  <c r="J25"/>
  <c r="B25"/>
  <c r="I8" i="20"/>
  <c r="J8"/>
  <c r="C8"/>
  <c r="D8"/>
  <c r="K8"/>
  <c r="I9"/>
  <c r="J9"/>
  <c r="C9"/>
  <c r="D9"/>
  <c r="K9"/>
  <c r="I10"/>
  <c r="J10"/>
  <c r="C10"/>
  <c r="D10"/>
  <c r="K10"/>
  <c r="I11"/>
  <c r="J11"/>
  <c r="C11"/>
  <c r="D11"/>
  <c r="K11"/>
  <c r="I12"/>
  <c r="J12"/>
  <c r="C12"/>
  <c r="D12"/>
  <c r="K12"/>
  <c r="I13"/>
  <c r="J13"/>
  <c r="C13"/>
  <c r="D13"/>
  <c r="K13"/>
  <c r="I14"/>
  <c r="J14"/>
  <c r="C14"/>
  <c r="D14"/>
  <c r="K14"/>
  <c r="I15"/>
  <c r="J15"/>
  <c r="C15"/>
  <c r="D15"/>
  <c r="K15"/>
  <c r="I16"/>
  <c r="J16"/>
  <c r="C16"/>
  <c r="D16"/>
  <c r="K16"/>
  <c r="I17"/>
  <c r="J17"/>
  <c r="C17"/>
  <c r="D17"/>
  <c r="K17"/>
  <c r="I18"/>
  <c r="J18"/>
  <c r="C18"/>
  <c r="D18"/>
  <c r="K18"/>
  <c r="I19"/>
  <c r="J19"/>
  <c r="C19"/>
  <c r="D19"/>
  <c r="K19"/>
  <c r="I20"/>
  <c r="J20"/>
  <c r="C20"/>
  <c r="D20"/>
  <c r="K20"/>
  <c r="I21"/>
  <c r="J21"/>
  <c r="C21"/>
  <c r="D21"/>
  <c r="K21"/>
  <c r="I22"/>
  <c r="J22"/>
  <c r="C22"/>
  <c r="D22"/>
  <c r="K22"/>
  <c r="I23"/>
  <c r="J23"/>
  <c r="C23"/>
  <c r="D23"/>
  <c r="K23"/>
  <c r="I24"/>
  <c r="J24"/>
  <c r="C24"/>
  <c r="D24"/>
  <c r="K24"/>
  <c r="I25"/>
  <c r="J25"/>
  <c r="C25"/>
  <c r="D25"/>
  <c r="K25"/>
  <c r="I7"/>
  <c r="J7"/>
  <c r="C7"/>
  <c r="D7"/>
  <c r="K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7"/>
  <c r="D9" i="7"/>
  <c r="D10"/>
  <c r="H13"/>
  <c r="H14"/>
  <c r="H15"/>
  <c r="H16"/>
  <c r="H17"/>
  <c r="H18"/>
  <c r="H19"/>
  <c r="H20"/>
  <c r="H21"/>
  <c r="F13"/>
  <c r="F14"/>
  <c r="F15"/>
  <c r="F16"/>
  <c r="F17"/>
  <c r="F18"/>
  <c r="F19"/>
  <c r="F20"/>
  <c r="F21"/>
  <c r="D13"/>
  <c r="D14"/>
  <c r="D15"/>
  <c r="D16"/>
  <c r="D17"/>
  <c r="D18"/>
  <c r="D19"/>
  <c r="D20"/>
  <c r="D21"/>
  <c r="D22"/>
  <c r="J16" i="6"/>
  <c r="J17"/>
  <c r="J18"/>
  <c r="J19"/>
  <c r="J20"/>
  <c r="J21"/>
  <c r="J22"/>
  <c r="J23"/>
  <c r="J24"/>
  <c r="J25"/>
  <c r="H16"/>
  <c r="H17"/>
  <c r="H18"/>
  <c r="H19"/>
  <c r="H20"/>
  <c r="H21"/>
  <c r="H22"/>
  <c r="H23"/>
  <c r="H24"/>
  <c r="H25"/>
  <c r="F16"/>
  <c r="F17"/>
  <c r="F18"/>
  <c r="F19"/>
  <c r="F20"/>
  <c r="F21"/>
  <c r="F22"/>
  <c r="F23"/>
  <c r="F24"/>
  <c r="F25"/>
  <c r="D16"/>
  <c r="D17"/>
  <c r="D18"/>
  <c r="D19"/>
  <c r="D20"/>
  <c r="D21"/>
  <c r="D22"/>
  <c r="D23"/>
  <c r="D24"/>
  <c r="D25"/>
  <c r="D6" i="7"/>
  <c r="F6"/>
  <c r="B24"/>
  <c r="C24"/>
  <c r="E24"/>
  <c r="G24"/>
  <c r="H6"/>
  <c r="D7"/>
  <c r="F7"/>
  <c r="H7"/>
  <c r="D8"/>
  <c r="F8"/>
  <c r="H8"/>
  <c r="F9"/>
  <c r="H9"/>
  <c r="F10"/>
  <c r="H10"/>
  <c r="D11"/>
  <c r="F11"/>
  <c r="H11"/>
  <c r="D12"/>
  <c r="F12"/>
  <c r="H12"/>
  <c r="F22"/>
  <c r="H22"/>
  <c r="D23"/>
  <c r="F23"/>
  <c r="H23"/>
  <c r="D9" i="6"/>
  <c r="C28"/>
  <c r="B28"/>
  <c r="E28"/>
  <c r="F9"/>
  <c r="H9"/>
  <c r="G28"/>
  <c r="I28"/>
  <c r="J9"/>
  <c r="D10"/>
  <c r="F10"/>
  <c r="H10"/>
  <c r="J10"/>
  <c r="D11"/>
  <c r="F11"/>
  <c r="H11"/>
  <c r="J11"/>
  <c r="D12"/>
  <c r="F12"/>
  <c r="H12"/>
  <c r="J12"/>
  <c r="D13"/>
  <c r="F13"/>
  <c r="H13"/>
  <c r="J13"/>
  <c r="D14"/>
  <c r="F14"/>
  <c r="H14"/>
  <c r="J14"/>
  <c r="D15"/>
  <c r="F15"/>
  <c r="H15"/>
  <c r="J15"/>
  <c r="D26"/>
  <c r="F26"/>
  <c r="H26"/>
  <c r="J26"/>
  <c r="D27"/>
  <c r="F27"/>
  <c r="H27"/>
  <c r="J27"/>
  <c r="H25" i="9"/>
  <c r="F25"/>
  <c r="D25"/>
  <c r="E25" i="5"/>
  <c r="D6" i="3"/>
  <c r="D7"/>
  <c r="D8"/>
  <c r="D9"/>
  <c r="D10"/>
  <c r="D11"/>
  <c r="D12"/>
  <c r="D13"/>
  <c r="D14"/>
  <c r="D16"/>
  <c r="D17"/>
  <c r="D18"/>
  <c r="D19"/>
  <c r="D20"/>
  <c r="D21"/>
  <c r="D22"/>
  <c r="D23"/>
  <c r="D24"/>
  <c r="D25"/>
  <c r="B25"/>
  <c r="B27" i="16"/>
  <c r="C27"/>
  <c r="E27"/>
  <c r="I27"/>
  <c r="D27"/>
  <c r="F27"/>
  <c r="J27"/>
  <c r="K27"/>
  <c r="B18" i="8"/>
  <c r="E18"/>
  <c r="C18"/>
  <c r="F12"/>
  <c r="G12"/>
  <c r="I12"/>
  <c r="F9"/>
  <c r="F10"/>
  <c r="G10"/>
  <c r="I10"/>
  <c r="F11"/>
  <c r="F13"/>
  <c r="F14"/>
  <c r="F15"/>
  <c r="F16"/>
  <c r="F17"/>
  <c r="G9"/>
  <c r="I9"/>
  <c r="G11"/>
  <c r="I11"/>
  <c r="G13"/>
  <c r="I13"/>
  <c r="G14"/>
  <c r="I14"/>
  <c r="G15"/>
  <c r="I15"/>
  <c r="G16"/>
  <c r="I16"/>
  <c r="G17"/>
  <c r="I17"/>
  <c r="D18"/>
  <c r="D24" i="7"/>
  <c r="F18" i="8"/>
  <c r="H18"/>
  <c r="J18"/>
  <c r="G18"/>
  <c r="I18"/>
  <c r="K12"/>
  <c r="K14"/>
  <c r="K17"/>
  <c r="K13"/>
  <c r="K9"/>
  <c r="K16"/>
  <c r="K11"/>
  <c r="K15"/>
  <c r="K10"/>
  <c r="K18"/>
</calcChain>
</file>

<file path=xl/sharedStrings.xml><?xml version="1.0" encoding="utf-8"?>
<sst xmlns="http://schemas.openxmlformats.org/spreadsheetml/2006/main" count="428" uniqueCount="152">
  <si>
    <t>г.Владикавказ</t>
  </si>
  <si>
    <t>ИТОГО НАЛОГОВЫЙ ПОТЕНЦИАЛ</t>
  </si>
  <si>
    <t>ИНП</t>
  </si>
  <si>
    <t>Алагирский район</t>
  </si>
  <si>
    <t>Ардонский район</t>
  </si>
  <si>
    <t>Дигорский район</t>
  </si>
  <si>
    <t>Ирафский район</t>
  </si>
  <si>
    <t>Кировский район</t>
  </si>
  <si>
    <t>Моздокский район</t>
  </si>
  <si>
    <t>Правобережный район</t>
  </si>
  <si>
    <t>Пригородный район</t>
  </si>
  <si>
    <t xml:space="preserve">Численность населения, проживающего в населенных пунктах с численностью населения не более 500 чел. </t>
  </si>
  <si>
    <t>Коэффициент дисперсности расселения</t>
  </si>
  <si>
    <t>(1+SUM(H500j) / SUM(Hj))</t>
  </si>
  <si>
    <t>X</t>
  </si>
  <si>
    <t>Наименование                                               муниципальных образований</t>
  </si>
  <si>
    <t>Численность населения старше трудоспособного возраста (свыше 60 лет), человек</t>
  </si>
  <si>
    <t xml:space="preserve">Численность городского населения </t>
  </si>
  <si>
    <t>(1+НГ)</t>
  </si>
  <si>
    <t>Т вод</t>
  </si>
  <si>
    <t>Ттепл</t>
  </si>
  <si>
    <t>Теплоснабжение Тj тепл</t>
  </si>
  <si>
    <t>Электроэнергия Тj эл</t>
  </si>
  <si>
    <t>Тэл</t>
  </si>
  <si>
    <t>0,2*Тводj/Твод</t>
  </si>
  <si>
    <t>0,6*Ттепл j/Ттепл</t>
  </si>
  <si>
    <t>0,2*Тэл j/Тэл</t>
  </si>
  <si>
    <t>(1+HГj)</t>
  </si>
  <si>
    <t>коэффициент дифференциации з/пл</t>
  </si>
  <si>
    <t>коэффициент уровня цен</t>
  </si>
  <si>
    <t>коэффициент стоимости предоставления коммунальных услуг</t>
  </si>
  <si>
    <t>коэффициент стоимости предоставления бюджетных услуг</t>
  </si>
  <si>
    <t>коэффициент структуры потребителей бюджетных услуг</t>
  </si>
  <si>
    <t>ИБР</t>
  </si>
  <si>
    <t>БОj</t>
  </si>
  <si>
    <t>БО-БОj</t>
  </si>
  <si>
    <t>ИБРj</t>
  </si>
  <si>
    <t>Кстр.j*Кстоим/j*Нj</t>
  </si>
  <si>
    <t>НГ  удельный вес всего городского населения республики</t>
  </si>
  <si>
    <t xml:space="preserve">Удельный вес городского населения НГj </t>
  </si>
  <si>
    <t>Районный коэффициент к з/плате                                                       ( PKj )</t>
  </si>
  <si>
    <t>Численность населения дошкольного возраста (0-6 лет), человек</t>
  </si>
  <si>
    <t>Численность населения от 7 до 15 лет, человек</t>
  </si>
  <si>
    <t xml:space="preserve">Численность населения                 от 0 до 15лет  и старше 60,              ( чел.) </t>
  </si>
  <si>
    <t>Наименование района</t>
  </si>
  <si>
    <t>Численность в горн.нас.</t>
  </si>
  <si>
    <t>пунктов</t>
  </si>
  <si>
    <t>--------</t>
  </si>
  <si>
    <t>Коэфф. сельск.</t>
  </si>
  <si>
    <t>Коэфф. горн.</t>
  </si>
  <si>
    <t>Численность населения, приравненного к сельскому</t>
  </si>
  <si>
    <t>Налог на доходы физических лиц</t>
  </si>
  <si>
    <t xml:space="preserve">Единый налог, взимаемый в связи с примением упрощенной системы налогообложения  </t>
  </si>
  <si>
    <t xml:space="preserve">Единый налог на вмененный доход </t>
  </si>
  <si>
    <t>Единый сельскохозяйственный налог</t>
  </si>
  <si>
    <t xml:space="preserve">Транспортный налог </t>
  </si>
  <si>
    <t>Государственная пошлина в части, подлежащей зачислению в бюджеты муниципальных районов (городских округов)</t>
  </si>
  <si>
    <t>Hj</t>
  </si>
  <si>
    <t>ИНПj</t>
  </si>
  <si>
    <t>БО (критерий выравнивания)</t>
  </si>
  <si>
    <r>
      <t>К</t>
    </r>
    <r>
      <rPr>
        <vertAlign val="superscript"/>
        <sz val="10"/>
        <rFont val="Times New Roman"/>
        <family val="1"/>
        <charset val="204"/>
      </rPr>
      <t>ку</t>
    </r>
    <r>
      <rPr>
        <vertAlign val="subscript"/>
        <sz val="10"/>
        <rFont val="Times New Roman"/>
        <family val="1"/>
        <charset val="204"/>
      </rPr>
      <t>j</t>
    </r>
  </si>
  <si>
    <t>РАСЧЕТ  КОЭФФИЦИЕНТА СТОИМОСТИ ПРЕДОСТАВЛЕНИЯ КОММУНАЛЬНЫХ УСЛУГ</t>
  </si>
  <si>
    <t xml:space="preserve">к приложению </t>
  </si>
  <si>
    <r>
      <t>Средняя численность постоянного населения (H</t>
    </r>
    <r>
      <rPr>
        <vertAlign val="subscript"/>
        <sz val="10"/>
        <rFont val="Times New Roman"/>
        <family val="1"/>
        <charset val="204"/>
      </rPr>
      <t>ср</t>
    </r>
    <r>
      <rPr>
        <sz val="10"/>
        <rFont val="Times New Roman"/>
        <family val="1"/>
        <charset val="204"/>
      </rPr>
      <t>)</t>
    </r>
  </si>
  <si>
    <r>
      <t>H</t>
    </r>
    <r>
      <rPr>
        <vertAlign val="subscript"/>
        <sz val="10"/>
        <rFont val="Times New Roman"/>
        <family val="1"/>
        <charset val="204"/>
      </rPr>
      <t>ср</t>
    </r>
    <r>
      <rPr>
        <sz val="10"/>
        <rFont val="Times New Roman"/>
        <family val="1"/>
        <charset val="204"/>
      </rPr>
      <t>/H</t>
    </r>
    <r>
      <rPr>
        <vertAlign val="subscript"/>
        <sz val="10"/>
        <rFont val="Times New Roman"/>
        <family val="1"/>
        <charset val="204"/>
      </rPr>
      <t>j</t>
    </r>
  </si>
  <si>
    <r>
      <t>Коэффициент масштаба   K</t>
    </r>
    <r>
      <rPr>
        <vertAlign val="superscript"/>
        <sz val="10"/>
        <rFont val="Times New Roman"/>
        <family val="1"/>
        <charset val="204"/>
      </rPr>
      <t>M</t>
    </r>
    <r>
      <rPr>
        <vertAlign val="subscript"/>
        <sz val="10"/>
        <rFont val="Times New Roman"/>
        <family val="1"/>
        <charset val="204"/>
      </rPr>
      <t>j=0,2*Hср./Hj+0,8</t>
    </r>
  </si>
  <si>
    <r>
      <t xml:space="preserve">Водоснабжение    Т </t>
    </r>
    <r>
      <rPr>
        <vertAlign val="superscript"/>
        <sz val="10"/>
        <rFont val="Times New Roman"/>
        <family val="1"/>
        <charset val="204"/>
      </rPr>
      <t xml:space="preserve">вод </t>
    </r>
    <r>
      <rPr>
        <vertAlign val="subscript"/>
        <sz val="10"/>
        <rFont val="Times New Roman"/>
        <family val="1"/>
        <charset val="204"/>
      </rPr>
      <t>J</t>
    </r>
  </si>
  <si>
    <r>
      <t xml:space="preserve">Водоотведение    Т </t>
    </r>
    <r>
      <rPr>
        <vertAlign val="superscript"/>
        <sz val="10"/>
        <rFont val="Times New Roman"/>
        <family val="1"/>
        <charset val="204"/>
      </rPr>
      <t xml:space="preserve">вод </t>
    </r>
    <r>
      <rPr>
        <vertAlign val="subscript"/>
        <sz val="10"/>
        <rFont val="Times New Roman"/>
        <family val="1"/>
        <charset val="204"/>
      </rPr>
      <t>J</t>
    </r>
  </si>
  <si>
    <r>
      <t xml:space="preserve">Водоснабжение    Т </t>
    </r>
    <r>
      <rPr>
        <vertAlign val="superscript"/>
        <sz val="10"/>
        <rFont val="Times New Roman"/>
        <family val="1"/>
        <charset val="204"/>
      </rPr>
      <t xml:space="preserve">вод </t>
    </r>
    <r>
      <rPr>
        <vertAlign val="subscript"/>
        <sz val="10"/>
        <rFont val="Times New Roman"/>
        <family val="1"/>
        <charset val="204"/>
      </rPr>
      <t>J + водоотведение</t>
    </r>
  </si>
  <si>
    <t>H500j/Hj</t>
  </si>
  <si>
    <t>(1+H500j/Hj)</t>
  </si>
  <si>
    <t xml:space="preserve">РАСЧЕТ  КОЭФФИЦИЕНТА  МАСШТАБА </t>
  </si>
  <si>
    <t>РАСЧЕТ  КОЭФФИЦИЕНТА  ДИСПЕРСНОСТИ  РАССЕЛЕНИЯ</t>
  </si>
  <si>
    <t>Hj*PKj</t>
  </si>
  <si>
    <t>Коэффициент дифференциации з/платы                                   Kзпj=PKj * H / SUM(Hj*PKj</t>
  </si>
  <si>
    <t>РАСЧЕТ  КОЭФФИЦИЕНТА   ДИФФЕРЕНЦИАЦИИ ЗАРАБОТНОЙ ПЛАТЫ</t>
  </si>
  <si>
    <t>Рkjcельск.</t>
  </si>
  <si>
    <t>Рkjгорн.</t>
  </si>
  <si>
    <t>Рkj</t>
  </si>
  <si>
    <r>
      <t>H</t>
    </r>
    <r>
      <rPr>
        <vertAlign val="subscript"/>
        <sz val="10"/>
        <rFont val="Times New Roman"/>
        <family val="1"/>
        <charset val="204"/>
      </rPr>
      <t>jcельск</t>
    </r>
  </si>
  <si>
    <r>
      <t>H</t>
    </r>
    <r>
      <rPr>
        <vertAlign val="subscript"/>
        <sz val="10"/>
        <rFont val="Times New Roman"/>
        <family val="1"/>
        <charset val="204"/>
      </rPr>
      <t>jгорн</t>
    </r>
  </si>
  <si>
    <r>
      <t>Н</t>
    </r>
    <r>
      <rPr>
        <vertAlign val="subscript"/>
        <sz val="10"/>
        <rFont val="Times New Roman"/>
        <family val="1"/>
        <charset val="204"/>
      </rPr>
      <t>j</t>
    </r>
  </si>
  <si>
    <t>РАСЧЕТ РАЙОННОГО  КОЭФФИЦИЕНТА  К  ЗАРАБОТНОЙ ПЛАТЕ</t>
  </si>
  <si>
    <t>РАСЧЕТ  КОЭФФИЦИЕНТА  ЧИСЛЕННОСТИ ДЕТЕЙ В ВОЗРАСТЕ ОТ 7 ДО 15 ЛЕТ И  ОТ 0 ДО 6 ЛЕТ</t>
  </si>
  <si>
    <r>
      <t>Удельный вес                       ( H</t>
    </r>
    <r>
      <rPr>
        <vertAlign val="superscript"/>
        <sz val="10"/>
        <rFont val="Times New Roman"/>
        <family val="1"/>
        <charset val="204"/>
      </rPr>
      <t>0-6</t>
    </r>
    <r>
      <rPr>
        <vertAlign val="subscript"/>
        <sz val="10"/>
        <rFont val="Times New Roman"/>
        <family val="1"/>
        <charset val="204"/>
      </rPr>
      <t>j )</t>
    </r>
  </si>
  <si>
    <r>
      <t>Средний по всем муниципальным районам удельный вес населения в возрасте от 0 до 6 лет                                 (   H</t>
    </r>
    <r>
      <rPr>
        <vertAlign val="superscript"/>
        <sz val="10"/>
        <rFont val="Times New Roman"/>
        <family val="1"/>
        <charset val="204"/>
      </rPr>
      <t>2-6   )</t>
    </r>
  </si>
  <si>
    <r>
      <t>К</t>
    </r>
    <r>
      <rPr>
        <vertAlign val="superscript"/>
        <sz val="10"/>
        <rFont val="Times New Roman"/>
        <family val="1"/>
        <charset val="204"/>
      </rPr>
      <t>0-6</t>
    </r>
    <r>
      <rPr>
        <vertAlign val="subscript"/>
        <sz val="10"/>
        <rFont val="Times New Roman"/>
        <family val="1"/>
        <charset val="204"/>
      </rPr>
      <t>j</t>
    </r>
    <r>
      <rPr>
        <sz val="10"/>
        <rFont val="Times New Roman"/>
        <family val="1"/>
        <charset val="204"/>
      </rPr>
      <t>=H</t>
    </r>
    <r>
      <rPr>
        <vertAlign val="superscript"/>
        <sz val="10"/>
        <rFont val="Times New Roman"/>
        <family val="1"/>
        <charset val="204"/>
      </rPr>
      <t>0-6</t>
    </r>
    <r>
      <rPr>
        <vertAlign val="subscript"/>
        <sz val="10"/>
        <rFont val="Times New Roman"/>
        <family val="1"/>
        <charset val="204"/>
      </rPr>
      <t>j</t>
    </r>
    <r>
      <rPr>
        <sz val="10"/>
        <rFont val="Times New Roman"/>
        <family val="1"/>
        <charset val="204"/>
      </rPr>
      <t>/H</t>
    </r>
    <r>
      <rPr>
        <vertAlign val="superscript"/>
        <sz val="10"/>
        <rFont val="Times New Roman"/>
        <family val="1"/>
        <charset val="204"/>
      </rPr>
      <t>0-6</t>
    </r>
  </si>
  <si>
    <r>
      <t>Удельный вес                       ( H</t>
    </r>
    <r>
      <rPr>
        <vertAlign val="superscript"/>
        <sz val="10"/>
        <rFont val="Times New Roman"/>
        <family val="1"/>
        <charset val="204"/>
      </rPr>
      <t>7-15</t>
    </r>
    <r>
      <rPr>
        <vertAlign val="subscript"/>
        <sz val="10"/>
        <rFont val="Times New Roman"/>
        <family val="1"/>
        <charset val="204"/>
      </rPr>
      <t>j )</t>
    </r>
  </si>
  <si>
    <r>
      <t>Средний по всем муниципальным районам удельный вес населения в возрасте от 7 до 15 лет                          (  H</t>
    </r>
    <r>
      <rPr>
        <vertAlign val="superscript"/>
        <sz val="10"/>
        <rFont val="Times New Roman"/>
        <family val="1"/>
        <charset val="204"/>
      </rPr>
      <t>7-15 )</t>
    </r>
  </si>
  <si>
    <r>
      <t>К</t>
    </r>
    <r>
      <rPr>
        <vertAlign val="superscript"/>
        <sz val="10"/>
        <rFont val="Times New Roman"/>
        <family val="1"/>
        <charset val="204"/>
      </rPr>
      <t>7-15</t>
    </r>
    <r>
      <rPr>
        <vertAlign val="subscript"/>
        <sz val="10"/>
        <rFont val="Times New Roman"/>
        <family val="1"/>
        <charset val="204"/>
      </rPr>
      <t>j</t>
    </r>
    <r>
      <rPr>
        <sz val="10"/>
        <rFont val="Times New Roman"/>
        <family val="1"/>
        <charset val="204"/>
      </rPr>
      <t>=H</t>
    </r>
    <r>
      <rPr>
        <vertAlign val="superscript"/>
        <sz val="10"/>
        <rFont val="Times New Roman"/>
        <family val="1"/>
        <charset val="204"/>
      </rPr>
      <t>7-15</t>
    </r>
    <r>
      <rPr>
        <vertAlign val="subscript"/>
        <sz val="10"/>
        <rFont val="Times New Roman"/>
        <family val="1"/>
        <charset val="204"/>
      </rPr>
      <t>j</t>
    </r>
    <r>
      <rPr>
        <sz val="10"/>
        <rFont val="Times New Roman"/>
        <family val="1"/>
        <charset val="204"/>
      </rPr>
      <t>/H</t>
    </r>
    <r>
      <rPr>
        <vertAlign val="superscript"/>
        <sz val="10"/>
        <rFont val="Times New Roman"/>
        <family val="1"/>
        <charset val="204"/>
      </rPr>
      <t>7-15</t>
    </r>
  </si>
  <si>
    <t xml:space="preserve">РАСЧЕТ  КОЭФФИЦИЕНТА  УРБАНИЗАЦИИ МУНИЦИПАЛЬНЫХ ОБРАЗОВАНИЙ </t>
  </si>
  <si>
    <t>Коэффициент урбанизаци КУj=(1+HГj) / (1+HГ)</t>
  </si>
  <si>
    <t>РАСЧЕТ  КОЭФФИЦИЕНТА СТРУКТУРЫ ПОТРЕБИТЕЛЕЙ  БЮДЖЕТНЫХ УСЛУГ</t>
  </si>
  <si>
    <r>
      <t>Коэффициент масштаба                       K</t>
    </r>
    <r>
      <rPr>
        <vertAlign val="superscript"/>
        <sz val="10"/>
        <rFont val="Times New Roman"/>
        <family val="1"/>
        <charset val="204"/>
      </rPr>
      <t>M</t>
    </r>
    <r>
      <rPr>
        <vertAlign val="subscript"/>
        <sz val="10"/>
        <rFont val="Times New Roman"/>
        <family val="1"/>
        <charset val="204"/>
      </rPr>
      <t>j</t>
    </r>
  </si>
  <si>
    <r>
      <t>Коэффициент дисперсности расселения  К</t>
    </r>
    <r>
      <rPr>
        <vertAlign val="superscript"/>
        <sz val="10"/>
        <rFont val="Times New Roman"/>
        <family val="1"/>
        <charset val="204"/>
      </rPr>
      <t>дисп</t>
    </r>
    <r>
      <rPr>
        <sz val="10"/>
        <rFont val="Times New Roman"/>
        <family val="1"/>
        <charset val="204"/>
      </rPr>
      <t>j</t>
    </r>
  </si>
  <si>
    <t>РАСЧЕТ  КОЭФФИЦИЕНТА  СТОИМОСТИ ПРЕДОСТАВЛЕНИЯ БЮДЖЕТНЫХ УСЛУГ</t>
  </si>
  <si>
    <t xml:space="preserve">РАСЧЕТ  КОЭФФИЦИЕНТА  ВОЗРАСТНОЙ СТРУКТУРЫ НАСЕЛЕНИЯ </t>
  </si>
  <si>
    <r>
      <t>Удельный вес                          H</t>
    </r>
    <r>
      <rPr>
        <vertAlign val="subscript"/>
        <sz val="10"/>
        <rFont val="Times New Roman"/>
        <family val="1"/>
        <charset val="204"/>
      </rPr>
      <t>j</t>
    </r>
    <r>
      <rPr>
        <vertAlign val="superscript"/>
        <sz val="10"/>
        <rFont val="Times New Roman"/>
        <family val="1"/>
        <charset val="204"/>
      </rPr>
      <t>мст</t>
    </r>
  </si>
  <si>
    <r>
      <t>Н</t>
    </r>
    <r>
      <rPr>
        <vertAlign val="subscript"/>
        <sz val="10"/>
        <rFont val="Times New Roman"/>
        <family val="1"/>
        <charset val="204"/>
      </rPr>
      <t>мст</t>
    </r>
  </si>
  <si>
    <r>
      <t>(1+Н</t>
    </r>
    <r>
      <rPr>
        <vertAlign val="subscript"/>
        <sz val="10"/>
        <rFont val="Times New Roman"/>
        <family val="1"/>
        <charset val="204"/>
      </rPr>
      <t>j</t>
    </r>
    <r>
      <rPr>
        <vertAlign val="superscript"/>
        <sz val="10"/>
        <rFont val="Times New Roman"/>
        <family val="1"/>
        <charset val="204"/>
      </rPr>
      <t>мст</t>
    </r>
    <r>
      <rPr>
        <sz val="10"/>
        <rFont val="Times New Roman"/>
        <family val="1"/>
        <charset val="204"/>
      </rPr>
      <t>)</t>
    </r>
  </si>
  <si>
    <r>
      <t>(1+Н</t>
    </r>
    <r>
      <rPr>
        <vertAlign val="superscript"/>
        <sz val="10"/>
        <rFont val="Times New Roman"/>
        <family val="1"/>
        <charset val="204"/>
      </rPr>
      <t>мст</t>
    </r>
    <r>
      <rPr>
        <sz val="10"/>
        <rFont val="Times New Roman"/>
        <family val="1"/>
        <charset val="204"/>
      </rPr>
      <t>)</t>
    </r>
  </si>
  <si>
    <r>
      <t>К</t>
    </r>
    <r>
      <rPr>
        <vertAlign val="superscript"/>
        <sz val="10"/>
        <rFont val="Times New Roman"/>
        <family val="1"/>
        <charset val="204"/>
      </rPr>
      <t>всн</t>
    </r>
    <r>
      <rPr>
        <vertAlign val="subscript"/>
        <sz val="10"/>
        <rFont val="Times New Roman"/>
        <family val="1"/>
        <charset val="204"/>
      </rPr>
      <t>j=(1+Нj</t>
    </r>
    <r>
      <rPr>
        <vertAlign val="superscript"/>
        <sz val="10"/>
        <rFont val="Times New Roman"/>
        <family val="1"/>
        <charset val="204"/>
      </rPr>
      <t>мст</t>
    </r>
    <r>
      <rPr>
        <vertAlign val="subscript"/>
        <sz val="10"/>
        <rFont val="Times New Roman"/>
        <family val="1"/>
        <charset val="204"/>
      </rPr>
      <t>) / (1+Н</t>
    </r>
    <r>
      <rPr>
        <vertAlign val="superscript"/>
        <sz val="10"/>
        <rFont val="Times New Roman"/>
        <family val="1"/>
        <charset val="204"/>
      </rPr>
      <t>мст</t>
    </r>
    <r>
      <rPr>
        <vertAlign val="subscript"/>
        <sz val="10"/>
        <rFont val="Times New Roman"/>
        <family val="1"/>
        <charset val="204"/>
      </rPr>
      <t>)</t>
    </r>
  </si>
  <si>
    <t>РАСЧЕТ  ИНДЕКСА  БЮДЖЕТНЫХ РАСХОДОВ</t>
  </si>
  <si>
    <t>РАСЧЕТ  ИНДЕКСА  НАЛОГОВОГО  ПОТЕНЦИАЛА</t>
  </si>
  <si>
    <t>Приложение</t>
  </si>
  <si>
    <t xml:space="preserve">ИТОГО </t>
  </si>
  <si>
    <t>Коэффициент структуры потребителей бюджетных услуг</t>
  </si>
  <si>
    <t>Численность населения на 01.01.2014г.  ( Hj )</t>
  </si>
  <si>
    <t>Таблица   1</t>
  </si>
  <si>
    <t>Таблица 10</t>
  </si>
  <si>
    <t>Таблица   5</t>
  </si>
  <si>
    <t>Таблица   6</t>
  </si>
  <si>
    <t xml:space="preserve">Таблица  9 </t>
  </si>
  <si>
    <t>Таблица   8</t>
  </si>
  <si>
    <t xml:space="preserve">Таблица  12 </t>
  </si>
  <si>
    <t>Таблица   7</t>
  </si>
  <si>
    <t>Таблица   3</t>
  </si>
  <si>
    <t>Таблица   11</t>
  </si>
  <si>
    <t>Таблица   2</t>
  </si>
  <si>
    <t>Архонское сельское поселение</t>
  </si>
  <si>
    <t>В-Санибанское сельское поселение</t>
  </si>
  <si>
    <t>Даргавского сельского поселение</t>
  </si>
  <si>
    <t>Донгоронское сельское поселение</t>
  </si>
  <si>
    <t>Камбилеевское сельское поселение</t>
  </si>
  <si>
    <t>Кармадонское сельское поселение</t>
  </si>
  <si>
    <t>Кобанское сельское поселение</t>
  </si>
  <si>
    <t>Комгаронское сельское поселение</t>
  </si>
  <si>
    <t>Куртатское сельское поселение</t>
  </si>
  <si>
    <t>Майское сельское поселение</t>
  </si>
  <si>
    <t>Михайловское сельское поселение</t>
  </si>
  <si>
    <t>Н-Санибанское сельское поселение</t>
  </si>
  <si>
    <t>Ногирское сельское поселение</t>
  </si>
  <si>
    <t>Октябрьское сельское поселении</t>
  </si>
  <si>
    <t>Сунженское сельское поселение</t>
  </si>
  <si>
    <t>Тарское сельское поселении</t>
  </si>
  <si>
    <t>Черменское сельское поселение</t>
  </si>
  <si>
    <t>Ирское сельское поселение</t>
  </si>
  <si>
    <t>Гизельское сельское поселение</t>
  </si>
  <si>
    <t>В-Санибанское сельское поселения</t>
  </si>
  <si>
    <t>Даргавского сельского поселения</t>
  </si>
  <si>
    <t>Весовые коэффиценты В1</t>
  </si>
  <si>
    <t>2*3</t>
  </si>
  <si>
    <t>5*6</t>
  </si>
  <si>
    <t>весовые коэф-ты А1</t>
  </si>
  <si>
    <t>весовые коэф-ты А2</t>
  </si>
  <si>
    <t>весовые коэф-ты А3</t>
  </si>
  <si>
    <t>8*9</t>
  </si>
  <si>
    <t>11=4+7+10</t>
  </si>
  <si>
    <t>ДВБОМП 2016 год         (тыс.рублей)</t>
  </si>
  <si>
    <t>Весовые коэффиценты В3</t>
  </si>
  <si>
    <t>Численность населения на 01.01.2015г.  ( Hj )</t>
  </si>
  <si>
    <t>РАСЧЕТ  РАСПРЕДЕЛЕНИЯ  ДОТАЦИИ  НА ВЫРАВНИВАНИЕ  БЮДЖЕТНОЙ  ОБЕСПЕЧЕННОСТИ  НА 2016г.</t>
  </si>
</sst>
</file>

<file path=xl/styles.xml><?xml version="1.0" encoding="utf-8"?>
<styleSheet xmlns="http://schemas.openxmlformats.org/spreadsheetml/2006/main">
  <numFmts count="7">
    <numFmt numFmtId="164" formatCode="#,##0.000"/>
    <numFmt numFmtId="165" formatCode="#,##0.0"/>
    <numFmt numFmtId="166" formatCode="0.0000"/>
    <numFmt numFmtId="167" formatCode="0.000"/>
    <numFmt numFmtId="168" formatCode="#,##0.0000"/>
    <numFmt numFmtId="169" formatCode="#,##0.00_р_."/>
    <numFmt numFmtId="170" formatCode="0.0"/>
  </numFmts>
  <fonts count="1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164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/>
    <xf numFmtId="0" fontId="3" fillId="0" borderId="1" xfId="0" applyFont="1" applyFill="1" applyBorder="1"/>
    <xf numFmtId="1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167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16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/>
    <xf numFmtId="166" fontId="3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166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3" fontId="3" fillId="0" borderId="1" xfId="0" applyNumberFormat="1" applyFont="1" applyFill="1" applyBorder="1" applyAlignment="1">
      <alignment horizont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wrapText="1"/>
    </xf>
    <xf numFmtId="168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168" fontId="3" fillId="0" borderId="1" xfId="0" applyNumberFormat="1" applyFont="1" applyBorder="1"/>
    <xf numFmtId="3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166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/>
    <xf numFmtId="2" fontId="3" fillId="0" borderId="1" xfId="0" applyNumberFormat="1" applyFont="1" applyFill="1" applyBorder="1" applyAlignment="1">
      <alignment horizontal="center" wrapText="1"/>
    </xf>
    <xf numFmtId="168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wrapText="1"/>
    </xf>
    <xf numFmtId="165" fontId="3" fillId="0" borderId="1" xfId="0" applyNumberFormat="1" applyFont="1" applyFill="1" applyBorder="1"/>
    <xf numFmtId="165" fontId="3" fillId="0" borderId="3" xfId="0" applyNumberFormat="1" applyFont="1" applyFill="1" applyBorder="1"/>
    <xf numFmtId="168" fontId="3" fillId="0" borderId="1" xfId="0" applyNumberFormat="1" applyFont="1" applyFill="1" applyBorder="1"/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0" fontId="3" fillId="0" borderId="0" xfId="0" applyFont="1" applyAlignment="1">
      <alignment horizontal="center" vertical="center"/>
    </xf>
    <xf numFmtId="0" fontId="7" fillId="0" borderId="0" xfId="0" applyFont="1"/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justify" wrapText="1"/>
    </xf>
    <xf numFmtId="3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 wrapText="1"/>
    </xf>
    <xf numFmtId="0" fontId="3" fillId="0" borderId="0" xfId="0" applyFont="1" applyFill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justify"/>
    </xf>
    <xf numFmtId="0" fontId="8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9" fillId="0" borderId="1" xfId="0" applyFont="1" applyBorder="1"/>
    <xf numFmtId="2" fontId="6" fillId="0" borderId="0" xfId="0" applyNumberFormat="1" applyFont="1"/>
    <xf numFmtId="2" fontId="3" fillId="0" borderId="2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169" fontId="3" fillId="0" borderId="1" xfId="0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/>
    </xf>
    <xf numFmtId="169" fontId="3" fillId="0" borderId="0" xfId="0" applyNumberFormat="1" applyFont="1"/>
    <xf numFmtId="166" fontId="3" fillId="0" borderId="0" xfId="0" applyNumberFormat="1" applyFont="1"/>
    <xf numFmtId="0" fontId="9" fillId="0" borderId="1" xfId="0" applyFont="1" applyBorder="1" applyAlignment="1">
      <alignment wrapText="1"/>
    </xf>
    <xf numFmtId="1" fontId="3" fillId="0" borderId="1" xfId="0" applyNumberFormat="1" applyFont="1" applyFill="1" applyBorder="1"/>
    <xf numFmtId="166" fontId="3" fillId="0" borderId="0" xfId="0" applyNumberFormat="1" applyFont="1" applyFill="1"/>
    <xf numFmtId="2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Fill="1"/>
    <xf numFmtId="164" fontId="3" fillId="0" borderId="0" xfId="0" applyNumberFormat="1" applyFont="1" applyFill="1"/>
    <xf numFmtId="166" fontId="3" fillId="0" borderId="0" xfId="0" applyNumberFormat="1" applyFont="1" applyFill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/>
    <xf numFmtId="165" fontId="3" fillId="0" borderId="1" xfId="0" applyNumberFormat="1" applyFont="1" applyFill="1" applyBorder="1" applyAlignment="1">
      <alignment vertical="center" wrapText="1"/>
    </xf>
    <xf numFmtId="2" fontId="3" fillId="0" borderId="0" xfId="0" applyNumberFormat="1" applyFont="1" applyFill="1"/>
    <xf numFmtId="165" fontId="3" fillId="0" borderId="0" xfId="0" applyNumberFormat="1" applyFont="1" applyFill="1"/>
    <xf numFmtId="0" fontId="3" fillId="0" borderId="1" xfId="0" applyFont="1" applyBorder="1"/>
    <xf numFmtId="0" fontId="10" fillId="0" borderId="1" xfId="0" applyFont="1" applyBorder="1"/>
    <xf numFmtId="0" fontId="10" fillId="0" borderId="0" xfId="0" applyFont="1"/>
    <xf numFmtId="1" fontId="10" fillId="0" borderId="1" xfId="0" applyNumberFormat="1" applyFont="1" applyFill="1" applyBorder="1"/>
    <xf numFmtId="2" fontId="10" fillId="0" borderId="1" xfId="0" applyNumberFormat="1" applyFont="1" applyFill="1" applyBorder="1"/>
    <xf numFmtId="4" fontId="11" fillId="0" borderId="1" xfId="0" applyNumberFormat="1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2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3</xdr:row>
      <xdr:rowOff>0</xdr:rowOff>
    </xdr:from>
    <xdr:to>
      <xdr:col>3</xdr:col>
      <xdr:colOff>571500</xdr:colOff>
      <xdr:row>3</xdr:row>
      <xdr:rowOff>0</xdr:rowOff>
    </xdr:to>
    <xdr:sp macro="" textlink="">
      <xdr:nvSpPr>
        <xdr:cNvPr id="2049" name="AutoShape 3"/>
        <xdr:cNvSpPr>
          <a:spLocks noChangeArrowheads="1"/>
        </xdr:cNvSpPr>
      </xdr:nvSpPr>
      <xdr:spPr bwMode="auto">
        <a:xfrm>
          <a:off x="2286000" y="485775"/>
          <a:ext cx="120015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685800</xdr:colOff>
      <xdr:row>3</xdr:row>
      <xdr:rowOff>0</xdr:rowOff>
    </xdr:from>
    <xdr:to>
      <xdr:col>3</xdr:col>
      <xdr:colOff>685800</xdr:colOff>
      <xdr:row>3</xdr:row>
      <xdr:rowOff>0</xdr:rowOff>
    </xdr:to>
    <xdr:sp macro="" textlink="">
      <xdr:nvSpPr>
        <xdr:cNvPr id="2050" name="AutoShape 4"/>
        <xdr:cNvSpPr>
          <a:spLocks noChangeArrowheads="1"/>
        </xdr:cNvSpPr>
      </xdr:nvSpPr>
      <xdr:spPr bwMode="auto">
        <a:xfrm>
          <a:off x="685800" y="485775"/>
          <a:ext cx="291465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266700</xdr:colOff>
      <xdr:row>3</xdr:row>
      <xdr:rowOff>0</xdr:rowOff>
    </xdr:from>
    <xdr:to>
      <xdr:col>8</xdr:col>
      <xdr:colOff>76200</xdr:colOff>
      <xdr:row>3</xdr:row>
      <xdr:rowOff>0</xdr:rowOff>
    </xdr:to>
    <xdr:sp macro="" textlink="">
      <xdr:nvSpPr>
        <xdr:cNvPr id="2051" name="AutoShape 5"/>
        <xdr:cNvSpPr>
          <a:spLocks noChangeArrowheads="1"/>
        </xdr:cNvSpPr>
      </xdr:nvSpPr>
      <xdr:spPr bwMode="auto">
        <a:xfrm>
          <a:off x="5248275" y="485775"/>
          <a:ext cx="91440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476250</xdr:colOff>
      <xdr:row>3</xdr:row>
      <xdr:rowOff>0</xdr:rowOff>
    </xdr:from>
    <xdr:to>
      <xdr:col>8</xdr:col>
      <xdr:colOff>133350</xdr:colOff>
      <xdr:row>3</xdr:row>
      <xdr:rowOff>0</xdr:rowOff>
    </xdr:to>
    <xdr:sp macro="" textlink="">
      <xdr:nvSpPr>
        <xdr:cNvPr id="2052" name="AutoShape 8"/>
        <xdr:cNvSpPr>
          <a:spLocks noChangeArrowheads="1"/>
        </xdr:cNvSpPr>
      </xdr:nvSpPr>
      <xdr:spPr bwMode="auto">
        <a:xfrm>
          <a:off x="4133850" y="485775"/>
          <a:ext cx="2085975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view="pageBreakPreview" zoomScale="75" zoomScaleNormal="100" workbookViewId="0">
      <selection activeCell="K3" sqref="K3"/>
    </sheetView>
  </sheetViews>
  <sheetFormatPr defaultRowHeight="12.75"/>
  <cols>
    <col min="1" max="1" width="20.42578125" style="21" customWidth="1"/>
    <col min="2" max="2" width="9.85546875" style="2" customWidth="1"/>
    <col min="3" max="3" width="8.7109375" style="21" customWidth="1"/>
    <col min="4" max="4" width="8.28515625" style="21" customWidth="1"/>
    <col min="5" max="5" width="8.42578125" style="21" customWidth="1"/>
    <col min="6" max="6" width="9.140625" style="21"/>
    <col min="7" max="7" width="11.140625" style="21" customWidth="1"/>
    <col min="8" max="8" width="22" style="21" customWidth="1"/>
    <col min="9" max="16384" width="9.140625" style="21"/>
  </cols>
  <sheetData>
    <row r="1" spans="1:8">
      <c r="H1" s="107" t="s">
        <v>104</v>
      </c>
    </row>
    <row r="2" spans="1:8" ht="19.5" customHeight="1">
      <c r="A2" s="108" t="s">
        <v>151</v>
      </c>
      <c r="B2" s="108"/>
      <c r="C2" s="108"/>
      <c r="D2" s="108"/>
      <c r="E2" s="108"/>
      <c r="F2" s="108"/>
      <c r="G2" s="108"/>
      <c r="H2" s="108"/>
    </row>
    <row r="3" spans="1:8" s="60" customFormat="1" ht="73.5" customHeight="1">
      <c r="A3" s="1"/>
      <c r="B3" s="1" t="s">
        <v>57</v>
      </c>
      <c r="C3" s="15" t="s">
        <v>58</v>
      </c>
      <c r="D3" s="15" t="s">
        <v>36</v>
      </c>
      <c r="E3" s="1" t="s">
        <v>34</v>
      </c>
      <c r="F3" s="23" t="s">
        <v>59</v>
      </c>
      <c r="G3" s="54" t="s">
        <v>35</v>
      </c>
      <c r="H3" s="23" t="s">
        <v>148</v>
      </c>
    </row>
    <row r="4" spans="1:8" ht="24.75" customHeight="1">
      <c r="A4" s="84" t="s">
        <v>119</v>
      </c>
      <c r="B4" s="6">
        <f ca="1">нал.потенциал!I6</f>
        <v>8335</v>
      </c>
      <c r="C4" s="55">
        <f ca="1">нал.потенциал!J6</f>
        <v>0.93725295105827755</v>
      </c>
      <c r="D4" s="56">
        <f ca="1">инд.бюджетн.расходов!G6</f>
        <v>0.96459690442283608</v>
      </c>
      <c r="E4" s="57">
        <f>SUM(C4/D4)</f>
        <v>0.97165245581943915</v>
      </c>
      <c r="F4" s="54"/>
      <c r="G4" s="38">
        <f>SUM(F23-E4)</f>
        <v>-0.37165245581943918</v>
      </c>
      <c r="H4" s="97"/>
    </row>
    <row r="5" spans="1:8" ht="25.5" customHeight="1">
      <c r="A5" s="84" t="s">
        <v>138</v>
      </c>
      <c r="B5" s="6">
        <f ca="1">нал.потенциал!I7</f>
        <v>1837</v>
      </c>
      <c r="C5" s="55">
        <f ca="1">нал.потенциал!J7</f>
        <v>0.22345287669735656</v>
      </c>
      <c r="D5" s="56">
        <f ca="1">инд.бюджетн.расходов!G7</f>
        <v>1.2156970130203415</v>
      </c>
      <c r="E5" s="57">
        <f t="shared" ref="E5:E22" si="0">SUM(C5/D5)</f>
        <v>0.18380638786155976</v>
      </c>
      <c r="F5" s="54"/>
      <c r="G5" s="38">
        <f>SUM(F23-E5)</f>
        <v>0.41619361213844019</v>
      </c>
      <c r="H5" s="97">
        <v>2423</v>
      </c>
    </row>
    <row r="6" spans="1:8" ht="27.75" customHeight="1">
      <c r="A6" s="84" t="s">
        <v>139</v>
      </c>
      <c r="B6" s="6">
        <f ca="1">нал.потенциал!I8</f>
        <v>318</v>
      </c>
      <c r="C6" s="55">
        <f ca="1">нал.потенциал!J8</f>
        <v>0.76642843507938641</v>
      </c>
      <c r="D6" s="56">
        <f ca="1">инд.бюджетн.расходов!G8</f>
        <v>3.1641712898047212</v>
      </c>
      <c r="E6" s="57">
        <f t="shared" si="0"/>
        <v>0.24222090553343179</v>
      </c>
      <c r="F6" s="54"/>
      <c r="G6" s="38">
        <f>SUM(F23-E6)</f>
        <v>0.35777909446656819</v>
      </c>
      <c r="H6" s="106">
        <v>1507</v>
      </c>
    </row>
    <row r="7" spans="1:8" ht="28.5" customHeight="1">
      <c r="A7" s="84" t="s">
        <v>122</v>
      </c>
      <c r="B7" s="6">
        <f ca="1">нал.потенциал!I9</f>
        <v>1278</v>
      </c>
      <c r="C7" s="55">
        <f ca="1">нал.потенциал!J9</f>
        <v>0.16059582726644914</v>
      </c>
      <c r="D7" s="56">
        <f ca="1">инд.бюджетн.расходов!G9</f>
        <v>1.362444863928659</v>
      </c>
      <c r="E7" s="57">
        <f t="shared" si="0"/>
        <v>0.1178732670350896</v>
      </c>
      <c r="F7" s="54"/>
      <c r="G7" s="38">
        <f>SUM(F23-E7)</f>
        <v>0.48212673296491038</v>
      </c>
      <c r="H7" s="97">
        <v>1543</v>
      </c>
    </row>
    <row r="8" spans="1:8" ht="27" customHeight="1">
      <c r="A8" s="84" t="s">
        <v>123</v>
      </c>
      <c r="B8" s="6">
        <f ca="1">нал.потенциал!I10</f>
        <v>8513</v>
      </c>
      <c r="C8" s="55">
        <f ca="1">нал.потенциал!J10</f>
        <v>1.63641073527049</v>
      </c>
      <c r="D8" s="56">
        <f ca="1">инд.бюджетн.расходов!G10</f>
        <v>0.96727753929272697</v>
      </c>
      <c r="E8" s="57">
        <f t="shared" si="0"/>
        <v>1.6917695995164252</v>
      </c>
      <c r="F8" s="54"/>
      <c r="G8" s="38">
        <f>SUM(F23-E8)</f>
        <v>-1.0917695995164252</v>
      </c>
      <c r="H8" s="97">
        <v>0</v>
      </c>
    </row>
    <row r="9" spans="1:8" ht="26.25" customHeight="1">
      <c r="A9" s="84" t="s">
        <v>124</v>
      </c>
      <c r="B9" s="6">
        <f ca="1">нал.потенциал!I11</f>
        <v>330</v>
      </c>
      <c r="C9" s="55">
        <f ca="1">нал.потенциал!J11</f>
        <v>0.54420086012335378</v>
      </c>
      <c r="D9" s="56">
        <f ca="1">инд.бюджетн.расходов!G11</f>
        <v>3.0982740792090353</v>
      </c>
      <c r="E9" s="57">
        <f t="shared" si="0"/>
        <v>0.17564645548152535</v>
      </c>
      <c r="F9" s="54"/>
      <c r="G9" s="38">
        <f>SUM(F23-E9)</f>
        <v>0.42435354451847462</v>
      </c>
      <c r="H9" s="97">
        <v>1061</v>
      </c>
    </row>
    <row r="10" spans="1:8" ht="31.5" customHeight="1">
      <c r="A10" s="84" t="s">
        <v>125</v>
      </c>
      <c r="B10" s="6">
        <f ca="1">нал.потенциал!I12</f>
        <v>340</v>
      </c>
      <c r="C10" s="55">
        <f ca="1">нал.потенциал!J12</f>
        <v>1.2978504546471243</v>
      </c>
      <c r="D10" s="56">
        <f ca="1">инд.бюджетн.расходов!G12</f>
        <v>3.0469130180094561</v>
      </c>
      <c r="E10" s="57">
        <f t="shared" si="0"/>
        <v>0.42595585990669604</v>
      </c>
      <c r="F10" s="54"/>
      <c r="G10" s="38">
        <f>SUM(F23-E10)</f>
        <v>0.17404414009330393</v>
      </c>
      <c r="H10" s="97">
        <v>1834</v>
      </c>
    </row>
    <row r="11" spans="1:8" ht="32.25" customHeight="1">
      <c r="A11" s="84" t="s">
        <v>126</v>
      </c>
      <c r="B11" s="6">
        <f ca="1">нал.потенциал!I13</f>
        <v>1540</v>
      </c>
      <c r="C11" s="55">
        <f ca="1">нал.потенциал!J13</f>
        <v>0.23322894005286593</v>
      </c>
      <c r="D11" s="56">
        <f ca="1">инд.бюджетн.расходов!G13</f>
        <v>1.2833395433036372</v>
      </c>
      <c r="E11" s="57">
        <f t="shared" si="0"/>
        <v>0.18173595699582065</v>
      </c>
      <c r="F11" s="54"/>
      <c r="G11" s="38">
        <f>SUM(F23-E11)</f>
        <v>0.4182640430041793</v>
      </c>
      <c r="H11" s="97">
        <v>2573</v>
      </c>
    </row>
    <row r="12" spans="1:8" ht="27.75" customHeight="1">
      <c r="A12" s="84" t="s">
        <v>127</v>
      </c>
      <c r="B12" s="6">
        <f ca="1">нал.потенциал!I14</f>
        <v>7008</v>
      </c>
      <c r="C12" s="55">
        <f ca="1">нал.потенциал!J14</f>
        <v>0.39720139833489648</v>
      </c>
      <c r="D12" s="56">
        <f ca="1">инд.бюджетн.расходов!G14</f>
        <v>0.98226802662858459</v>
      </c>
      <c r="E12" s="57">
        <f t="shared" si="0"/>
        <v>0.40437170666971772</v>
      </c>
      <c r="F12" s="54"/>
      <c r="G12" s="38">
        <f>SUM(F23-E12)</f>
        <v>0.19562829333028225</v>
      </c>
      <c r="H12" s="97">
        <v>1772</v>
      </c>
    </row>
    <row r="13" spans="1:8" ht="30.75" customHeight="1">
      <c r="A13" s="84" t="s">
        <v>128</v>
      </c>
      <c r="B13" s="6">
        <f ca="1">нал.потенциал!I15</f>
        <v>7485</v>
      </c>
      <c r="C13" s="55">
        <f ca="1">нал.потенциал!J15</f>
        <v>0.40102290694460707</v>
      </c>
      <c r="D13" s="56">
        <f ca="1">инд.бюджетн.расходов!G15</f>
        <v>0.97686436109905794</v>
      </c>
      <c r="E13" s="57">
        <f t="shared" si="0"/>
        <v>0.41052056243859814</v>
      </c>
      <c r="F13" s="54"/>
      <c r="G13" s="38">
        <f>SUM(F23-E13)</f>
        <v>0.18947943756140184</v>
      </c>
      <c r="H13" s="97">
        <v>3884</v>
      </c>
    </row>
    <row r="14" spans="1:8" ht="27.75" customHeight="1">
      <c r="A14" s="84" t="s">
        <v>129</v>
      </c>
      <c r="B14" s="6">
        <f ca="1">нал.потенциал!I16</f>
        <v>12152</v>
      </c>
      <c r="C14" s="55">
        <f ca="1">нал.потенциал!J16</f>
        <v>0.65235777422621066</v>
      </c>
      <c r="D14" s="56">
        <f ca="1">инд.бюджетн.расходов!G16</f>
        <v>0.94637458649693229</v>
      </c>
      <c r="E14" s="57">
        <f t="shared" si="0"/>
        <v>0.6893230054295475</v>
      </c>
      <c r="F14" s="58"/>
      <c r="G14" s="38">
        <f>SUM(F23-E14)</f>
        <v>-8.932300542954752E-2</v>
      </c>
      <c r="H14" s="97">
        <v>0</v>
      </c>
    </row>
    <row r="15" spans="1:8" ht="29.25" customHeight="1">
      <c r="A15" s="84" t="s">
        <v>130</v>
      </c>
      <c r="B15" s="6">
        <f ca="1">нал.потенциал!I17</f>
        <v>1735</v>
      </c>
      <c r="C15" s="55">
        <f ca="1">нал.потенциал!J17</f>
        <v>0.60626081823540368</v>
      </c>
      <c r="D15" s="56">
        <f ca="1">инд.бюджетн.расходов!G17</f>
        <v>1.2346323697052481</v>
      </c>
      <c r="E15" s="57">
        <f t="shared" si="0"/>
        <v>0.49104562063291785</v>
      </c>
      <c r="F15" s="96"/>
      <c r="G15" s="38">
        <f>SUM(F23-E15)</f>
        <v>0.10895437936708213</v>
      </c>
      <c r="H15" s="97">
        <v>1076</v>
      </c>
    </row>
    <row r="16" spans="1:8" ht="30" customHeight="1">
      <c r="A16" s="84" t="s">
        <v>131</v>
      </c>
      <c r="B16" s="6">
        <f ca="1">нал.потенциал!I18</f>
        <v>11397</v>
      </c>
      <c r="C16" s="55">
        <f ca="1">нал.потенциал!J18</f>
        <v>0.71133087270664375</v>
      </c>
      <c r="D16" s="56">
        <f ca="1">инд.бюджетн.расходов!G18</f>
        <v>0.94552513498064661</v>
      </c>
      <c r="E16" s="57">
        <f t="shared" si="0"/>
        <v>0.75231302309187531</v>
      </c>
      <c r="F16" s="96"/>
      <c r="G16" s="38">
        <f>SUM(F23-E16)</f>
        <v>-0.15231302309187533</v>
      </c>
      <c r="H16" s="97">
        <v>0</v>
      </c>
    </row>
    <row r="17" spans="1:8" ht="32.25" customHeight="1">
      <c r="A17" s="84" t="s">
        <v>132</v>
      </c>
      <c r="B17" s="6">
        <f ca="1">нал.потенциал!I19</f>
        <v>10445</v>
      </c>
      <c r="C17" s="55">
        <f ca="1">нал.потенциал!J19</f>
        <v>3.3244893001216798</v>
      </c>
      <c r="D17" s="56">
        <f ca="1">инд.бюджетн.расходов!G19</f>
        <v>0.95436617833047099</v>
      </c>
      <c r="E17" s="57">
        <f t="shared" si="0"/>
        <v>3.4834525527061371</v>
      </c>
      <c r="F17" s="96"/>
      <c r="G17" s="38">
        <f>SUM(F23-E17)</f>
        <v>-2.883452552706137</v>
      </c>
      <c r="H17" s="97">
        <v>0</v>
      </c>
    </row>
    <row r="18" spans="1:8" ht="33" customHeight="1">
      <c r="A18" s="84" t="s">
        <v>133</v>
      </c>
      <c r="B18" s="6">
        <f ca="1">нал.потенциал!I20</f>
        <v>11758</v>
      </c>
      <c r="C18" s="55">
        <f ca="1">нал.потенциал!J20</f>
        <v>0.27492372079713573</v>
      </c>
      <c r="D18" s="56">
        <f ca="1">инд.бюджетн.расходов!G20</f>
        <v>0.94801317907567861</v>
      </c>
      <c r="E18" s="57">
        <f t="shared" si="0"/>
        <v>0.2899998933191929</v>
      </c>
      <c r="F18" s="96"/>
      <c r="G18" s="38">
        <f>SUM(F23-E18)</f>
        <v>0.31000010668080707</v>
      </c>
      <c r="H18" s="97">
        <v>347</v>
      </c>
    </row>
    <row r="19" spans="1:8" ht="30.75" customHeight="1">
      <c r="A19" s="84" t="s">
        <v>134</v>
      </c>
      <c r="B19" s="6">
        <f ca="1">нал.потенциал!I21</f>
        <v>4178</v>
      </c>
      <c r="C19" s="55">
        <f ca="1">нал.потенциал!J21</f>
        <v>0.43904873468544531</v>
      </c>
      <c r="D19" s="56">
        <f ca="1">инд.бюджетн.расходов!G21</f>
        <v>1.0397034577339537</v>
      </c>
      <c r="E19" s="57">
        <f t="shared" si="0"/>
        <v>0.42228265321186614</v>
      </c>
      <c r="F19" s="96"/>
      <c r="G19" s="38">
        <f>SUM(F23-E19)</f>
        <v>0.17771734678813383</v>
      </c>
      <c r="H19" s="97">
        <v>1863</v>
      </c>
    </row>
    <row r="20" spans="1:8" ht="27.75" customHeight="1">
      <c r="A20" s="84" t="s">
        <v>135</v>
      </c>
      <c r="B20" s="6">
        <f ca="1">нал.потенциал!I22</f>
        <v>11498</v>
      </c>
      <c r="C20" s="55">
        <f ca="1">нал.потенциал!J22</f>
        <v>1.8423625794209126</v>
      </c>
      <c r="D20" s="56">
        <f ca="1">инд.бюджетн.расходов!G22</f>
        <v>0.94915598785027921</v>
      </c>
      <c r="E20" s="57">
        <f t="shared" si="0"/>
        <v>1.9410535286129689</v>
      </c>
      <c r="F20" s="96"/>
      <c r="G20" s="38">
        <f>SUM(F23-E20)</f>
        <v>-1.341053528612969</v>
      </c>
      <c r="H20" s="97">
        <v>0</v>
      </c>
    </row>
    <row r="21" spans="1:8" ht="30.75" customHeight="1">
      <c r="A21" s="84" t="s">
        <v>136</v>
      </c>
      <c r="B21" s="6">
        <f ca="1">нал.потенциал!I23</f>
        <v>4583</v>
      </c>
      <c r="C21" s="55">
        <f ca="1">нал.потенциал!J23</f>
        <v>0.12875173867199449</v>
      </c>
      <c r="D21" s="56">
        <f ca="1">инд.бюджетн.расходов!G23</f>
        <v>1.0271346897659521</v>
      </c>
      <c r="E21" s="57">
        <f t="shared" si="0"/>
        <v>0.1253503946024182</v>
      </c>
      <c r="F21" s="96"/>
      <c r="G21" s="38">
        <f>SUM(F23-E21)</f>
        <v>0.47464960539758178</v>
      </c>
      <c r="H21" s="97">
        <v>1441</v>
      </c>
    </row>
    <row r="22" spans="1:8" ht="29.25" customHeight="1">
      <c r="A22" s="84" t="s">
        <v>137</v>
      </c>
      <c r="B22" s="6">
        <f ca="1">нал.потенциал!I24</f>
        <v>7945</v>
      </c>
      <c r="C22" s="55">
        <f ca="1">нал.потенциал!J24</f>
        <v>0.58608128233549006</v>
      </c>
      <c r="D22" s="56">
        <f ca="1">инд.бюджетн.расходов!G24</f>
        <v>0.96808145726879113</v>
      </c>
      <c r="E22" s="57">
        <f t="shared" si="0"/>
        <v>0.60540492531380297</v>
      </c>
      <c r="F22" s="96"/>
      <c r="G22" s="38">
        <f>SUM(F23-E22)</f>
        <v>-5.4049253138029885E-3</v>
      </c>
      <c r="H22" s="97">
        <v>0</v>
      </c>
    </row>
    <row r="23" spans="1:8" s="98" customFormat="1" ht="15.75">
      <c r="A23" s="97"/>
      <c r="B23" s="99">
        <f>SUM(B4:B22)</f>
        <v>112675</v>
      </c>
      <c r="C23" s="99"/>
      <c r="D23" s="99"/>
      <c r="E23" s="99"/>
      <c r="F23" s="100">
        <v>0.6</v>
      </c>
      <c r="G23" s="99"/>
      <c r="H23" s="99">
        <f>SUM(H4:H22)</f>
        <v>21324</v>
      </c>
    </row>
    <row r="24" spans="1:8">
      <c r="E24" s="61"/>
    </row>
  </sheetData>
  <mergeCells count="1">
    <mergeCell ref="A2:H2"/>
  </mergeCells>
  <phoneticPr fontId="2" type="noConversion"/>
  <pageMargins left="0.75" right="0.75" top="1" bottom="1" header="0.5" footer="0.5"/>
  <pageSetup paperSize="9" scale="8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K27"/>
  <sheetViews>
    <sheetView topLeftCell="A4" workbookViewId="0">
      <selection activeCell="N12" sqref="N12"/>
    </sheetView>
  </sheetViews>
  <sheetFormatPr defaultRowHeight="12.75"/>
  <cols>
    <col min="1" max="1" width="19" style="71" customWidth="1"/>
    <col min="2" max="2" width="10.85546875" style="28" customWidth="1"/>
    <col min="3" max="3" width="13.85546875" style="28" customWidth="1"/>
    <col min="4" max="4" width="11.140625" style="28" customWidth="1"/>
    <col min="5" max="5" width="10.28515625" style="27" customWidth="1"/>
    <col min="6" max="6" width="9.5703125" style="27" customWidth="1"/>
    <col min="7" max="8" width="8.28515625" style="27" customWidth="1"/>
    <col min="9" max="9" width="9.5703125" style="27" customWidth="1"/>
    <col min="10" max="10" width="8.85546875" style="77" customWidth="1"/>
    <col min="11" max="11" width="9.42578125" style="27" customWidth="1"/>
    <col min="12" max="16384" width="9.140625" style="27"/>
  </cols>
  <sheetData>
    <row r="1" spans="1:11">
      <c r="J1" s="109" t="s">
        <v>112</v>
      </c>
      <c r="K1" s="109"/>
    </row>
    <row r="2" spans="1:11">
      <c r="J2" s="109" t="s">
        <v>62</v>
      </c>
      <c r="K2" s="109"/>
    </row>
    <row r="3" spans="1:11" s="20" customFormat="1">
      <c r="A3" s="112" t="s">
        <v>82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</row>
    <row r="4" spans="1:11">
      <c r="A4" s="72"/>
    </row>
    <row r="5" spans="1:11" ht="25.5">
      <c r="A5" s="114" t="s">
        <v>44</v>
      </c>
      <c r="B5" s="117" t="s">
        <v>150</v>
      </c>
      <c r="C5" s="117" t="s">
        <v>50</v>
      </c>
      <c r="D5" s="62" t="s">
        <v>45</v>
      </c>
      <c r="E5" s="65" t="s">
        <v>79</v>
      </c>
      <c r="F5" s="65" t="s">
        <v>80</v>
      </c>
      <c r="G5" s="113" t="s">
        <v>48</v>
      </c>
      <c r="H5" s="113" t="s">
        <v>49</v>
      </c>
      <c r="I5" s="113" t="s">
        <v>76</v>
      </c>
      <c r="J5" s="111" t="s">
        <v>77</v>
      </c>
      <c r="K5" s="113" t="s">
        <v>78</v>
      </c>
    </row>
    <row r="6" spans="1:11">
      <c r="A6" s="115"/>
      <c r="B6" s="118"/>
      <c r="C6" s="118"/>
      <c r="D6" s="63" t="s">
        <v>46</v>
      </c>
      <c r="E6" s="66" t="s">
        <v>47</v>
      </c>
      <c r="F6" s="66" t="s">
        <v>47</v>
      </c>
      <c r="G6" s="113"/>
      <c r="H6" s="113"/>
      <c r="I6" s="113"/>
      <c r="J6" s="111"/>
      <c r="K6" s="113"/>
    </row>
    <row r="7" spans="1:11" ht="27" customHeight="1">
      <c r="A7" s="116"/>
      <c r="B7" s="119"/>
      <c r="C7" s="119"/>
      <c r="D7" s="64"/>
      <c r="E7" s="67" t="s">
        <v>81</v>
      </c>
      <c r="F7" s="67" t="s">
        <v>81</v>
      </c>
      <c r="G7" s="113"/>
      <c r="H7" s="113"/>
      <c r="I7" s="113"/>
      <c r="J7" s="111"/>
      <c r="K7" s="113"/>
    </row>
    <row r="8" spans="1:11" ht="23.25" customHeight="1">
      <c r="A8" s="73" t="s">
        <v>119</v>
      </c>
      <c r="B8" s="74">
        <v>8335</v>
      </c>
      <c r="C8" s="74">
        <v>8335</v>
      </c>
      <c r="D8" s="76"/>
      <c r="E8" s="29">
        <f>C8/B8</f>
        <v>1</v>
      </c>
      <c r="F8" s="29">
        <f>D8/B8</f>
        <v>0</v>
      </c>
      <c r="G8" s="30">
        <v>1.25</v>
      </c>
      <c r="H8" s="30">
        <v>1</v>
      </c>
      <c r="I8" s="29">
        <f>E8*G8+(1-E8)</f>
        <v>1.25</v>
      </c>
      <c r="J8" s="78">
        <f>F8*H8+(1-F8)</f>
        <v>1</v>
      </c>
      <c r="K8" s="29">
        <f>I8*J8</f>
        <v>1.25</v>
      </c>
    </row>
    <row r="9" spans="1:11" ht="23.25" customHeight="1">
      <c r="A9" s="73" t="s">
        <v>120</v>
      </c>
      <c r="B9" s="75">
        <v>1837</v>
      </c>
      <c r="C9" s="75">
        <v>1837</v>
      </c>
      <c r="D9" s="76"/>
      <c r="E9" s="31">
        <f t="shared" ref="E9:E27" si="0">C9/B9</f>
        <v>1</v>
      </c>
      <c r="F9" s="29">
        <f t="shared" ref="F9:F14" si="1">D9/B9</f>
        <v>0</v>
      </c>
      <c r="G9" s="32">
        <v>1.25</v>
      </c>
      <c r="H9" s="32">
        <v>1</v>
      </c>
      <c r="I9" s="31">
        <f t="shared" ref="I9:J24" si="2">E9*G9+(1-E9)</f>
        <v>1.25</v>
      </c>
      <c r="J9" s="79">
        <f>F9*H9+(1-F9)</f>
        <v>1</v>
      </c>
      <c r="K9" s="31">
        <f t="shared" ref="K9:K27" si="3">I9*J9</f>
        <v>1.25</v>
      </c>
    </row>
    <row r="10" spans="1:11" ht="23.25" customHeight="1">
      <c r="A10" s="73" t="s">
        <v>121</v>
      </c>
      <c r="B10" s="74">
        <v>318</v>
      </c>
      <c r="C10" s="74">
        <v>318</v>
      </c>
      <c r="D10" s="76">
        <v>318</v>
      </c>
      <c r="E10" s="31">
        <f t="shared" si="0"/>
        <v>1</v>
      </c>
      <c r="F10" s="29">
        <f t="shared" si="1"/>
        <v>1</v>
      </c>
      <c r="G10" s="32">
        <v>1.25</v>
      </c>
      <c r="H10" s="32">
        <v>1.1499999999999999</v>
      </c>
      <c r="I10" s="31">
        <f t="shared" si="2"/>
        <v>1.25</v>
      </c>
      <c r="J10" s="79">
        <f>F10*H10+(1-F10)</f>
        <v>1.1499999999999999</v>
      </c>
      <c r="K10" s="31">
        <f t="shared" si="3"/>
        <v>1.4375</v>
      </c>
    </row>
    <row r="11" spans="1:11" ht="22.5" customHeight="1">
      <c r="A11" s="73" t="s">
        <v>122</v>
      </c>
      <c r="B11" s="74">
        <v>1278</v>
      </c>
      <c r="C11" s="74">
        <v>1278</v>
      </c>
      <c r="D11" s="76"/>
      <c r="E11" s="31">
        <f t="shared" si="0"/>
        <v>1</v>
      </c>
      <c r="F11" s="29">
        <f t="shared" si="1"/>
        <v>0</v>
      </c>
      <c r="G11" s="32">
        <v>1.25</v>
      </c>
      <c r="H11" s="32">
        <v>1</v>
      </c>
      <c r="I11" s="31">
        <f t="shared" si="2"/>
        <v>1.25</v>
      </c>
      <c r="J11" s="79">
        <f>F11*H11+(1-F11)</f>
        <v>1</v>
      </c>
      <c r="K11" s="31">
        <f t="shared" si="3"/>
        <v>1.25</v>
      </c>
    </row>
    <row r="12" spans="1:11" ht="23.25" customHeight="1">
      <c r="A12" s="73" t="s">
        <v>123</v>
      </c>
      <c r="B12" s="75">
        <v>8513</v>
      </c>
      <c r="C12" s="75">
        <v>8513</v>
      </c>
      <c r="D12" s="76"/>
      <c r="E12" s="31">
        <f t="shared" si="0"/>
        <v>1</v>
      </c>
      <c r="F12" s="29">
        <f t="shared" si="1"/>
        <v>0</v>
      </c>
      <c r="G12" s="32">
        <v>1.25</v>
      </c>
      <c r="H12" s="32">
        <v>1</v>
      </c>
      <c r="I12" s="31">
        <f t="shared" si="2"/>
        <v>1.25</v>
      </c>
      <c r="J12" s="79">
        <f t="shared" si="2"/>
        <v>1</v>
      </c>
      <c r="K12" s="31">
        <f t="shared" si="3"/>
        <v>1.25</v>
      </c>
    </row>
    <row r="13" spans="1:11" ht="21" customHeight="1">
      <c r="A13" s="73" t="s">
        <v>124</v>
      </c>
      <c r="B13" s="74">
        <v>330</v>
      </c>
      <c r="C13" s="74">
        <v>330</v>
      </c>
      <c r="D13" s="76">
        <v>330</v>
      </c>
      <c r="E13" s="31">
        <f t="shared" si="0"/>
        <v>1</v>
      </c>
      <c r="F13" s="29">
        <f t="shared" si="1"/>
        <v>1</v>
      </c>
      <c r="G13" s="32">
        <v>1.25</v>
      </c>
      <c r="H13" s="32">
        <v>1.1499999999999999</v>
      </c>
      <c r="I13" s="31">
        <f t="shared" si="2"/>
        <v>1.25</v>
      </c>
      <c r="J13" s="79">
        <f t="shared" si="2"/>
        <v>1.1499999999999999</v>
      </c>
      <c r="K13" s="31">
        <f t="shared" si="3"/>
        <v>1.4375</v>
      </c>
    </row>
    <row r="14" spans="1:11" ht="30" customHeight="1">
      <c r="A14" s="73" t="s">
        <v>125</v>
      </c>
      <c r="B14" s="74">
        <v>340</v>
      </c>
      <c r="C14" s="74">
        <v>340</v>
      </c>
      <c r="D14" s="76">
        <v>340</v>
      </c>
      <c r="E14" s="31">
        <f t="shared" si="0"/>
        <v>1</v>
      </c>
      <c r="F14" s="29">
        <f t="shared" si="1"/>
        <v>1</v>
      </c>
      <c r="G14" s="32">
        <v>1.25</v>
      </c>
      <c r="H14" s="32">
        <v>1.1499999999999999</v>
      </c>
      <c r="I14" s="31">
        <f t="shared" si="2"/>
        <v>1.25</v>
      </c>
      <c r="J14" s="79">
        <f t="shared" si="2"/>
        <v>1.1499999999999999</v>
      </c>
      <c r="K14" s="31">
        <f t="shared" si="3"/>
        <v>1.4375</v>
      </c>
    </row>
    <row r="15" spans="1:11" ht="21" customHeight="1">
      <c r="A15" s="73" t="s">
        <v>126</v>
      </c>
      <c r="B15" s="74">
        <v>1540</v>
      </c>
      <c r="C15" s="74">
        <v>1540</v>
      </c>
      <c r="D15" s="76"/>
      <c r="E15" s="31">
        <f t="shared" si="0"/>
        <v>1</v>
      </c>
      <c r="F15" s="31">
        <f>D15/B15</f>
        <v>0</v>
      </c>
      <c r="G15" s="32">
        <v>1.25</v>
      </c>
      <c r="H15" s="32">
        <v>1</v>
      </c>
      <c r="I15" s="31">
        <f t="shared" si="2"/>
        <v>1.25</v>
      </c>
      <c r="J15" s="79">
        <f t="shared" si="2"/>
        <v>1</v>
      </c>
      <c r="K15" s="31">
        <f t="shared" si="3"/>
        <v>1.25</v>
      </c>
    </row>
    <row r="16" spans="1:11" ht="21.75" customHeight="1">
      <c r="A16" s="73" t="s">
        <v>127</v>
      </c>
      <c r="B16" s="74">
        <v>7008</v>
      </c>
      <c r="C16" s="74">
        <v>7008</v>
      </c>
      <c r="D16" s="76"/>
      <c r="E16" s="31">
        <f t="shared" si="0"/>
        <v>1</v>
      </c>
      <c r="F16" s="31">
        <f t="shared" ref="F16:F27" si="4">D16/B16</f>
        <v>0</v>
      </c>
      <c r="G16" s="32">
        <v>1.25</v>
      </c>
      <c r="H16" s="32">
        <v>1</v>
      </c>
      <c r="I16" s="31">
        <f t="shared" si="2"/>
        <v>1.25</v>
      </c>
      <c r="J16" s="79">
        <f t="shared" si="2"/>
        <v>1</v>
      </c>
      <c r="K16" s="31">
        <f t="shared" si="3"/>
        <v>1.25</v>
      </c>
    </row>
    <row r="17" spans="1:11" ht="28.5" customHeight="1">
      <c r="A17" s="73" t="s">
        <v>128</v>
      </c>
      <c r="B17" s="74">
        <v>7485</v>
      </c>
      <c r="C17" s="74">
        <v>7485</v>
      </c>
      <c r="D17" s="76"/>
      <c r="E17" s="31">
        <f t="shared" si="0"/>
        <v>1</v>
      </c>
      <c r="F17" s="31">
        <f t="shared" si="4"/>
        <v>0</v>
      </c>
      <c r="G17" s="32">
        <v>1.25</v>
      </c>
      <c r="H17" s="32">
        <v>1</v>
      </c>
      <c r="I17" s="31">
        <f t="shared" si="2"/>
        <v>1.25</v>
      </c>
      <c r="J17" s="79">
        <f t="shared" si="2"/>
        <v>1</v>
      </c>
      <c r="K17" s="31">
        <f t="shared" si="3"/>
        <v>1.25</v>
      </c>
    </row>
    <row r="18" spans="1:11" ht="24">
      <c r="A18" s="73" t="s">
        <v>129</v>
      </c>
      <c r="B18" s="74">
        <v>12152</v>
      </c>
      <c r="C18" s="74">
        <v>12152</v>
      </c>
      <c r="D18" s="76"/>
      <c r="E18" s="31">
        <f t="shared" si="0"/>
        <v>1</v>
      </c>
      <c r="F18" s="31">
        <f t="shared" si="4"/>
        <v>0</v>
      </c>
      <c r="G18" s="32">
        <v>1.25</v>
      </c>
      <c r="H18" s="32">
        <v>1</v>
      </c>
      <c r="I18" s="31">
        <f t="shared" si="2"/>
        <v>1.25</v>
      </c>
      <c r="J18" s="79">
        <f t="shared" si="2"/>
        <v>1</v>
      </c>
      <c r="K18" s="31">
        <f t="shared" si="3"/>
        <v>1.25</v>
      </c>
    </row>
    <row r="19" spans="1:11" ht="24">
      <c r="A19" s="73" t="s">
        <v>130</v>
      </c>
      <c r="B19" s="74">
        <v>1735</v>
      </c>
      <c r="C19" s="74">
        <v>1735</v>
      </c>
      <c r="D19" s="76"/>
      <c r="E19" s="31">
        <f t="shared" si="0"/>
        <v>1</v>
      </c>
      <c r="F19" s="31">
        <f t="shared" si="4"/>
        <v>0</v>
      </c>
      <c r="G19" s="32">
        <v>1.25</v>
      </c>
      <c r="H19" s="32">
        <v>1</v>
      </c>
      <c r="I19" s="31">
        <f t="shared" si="2"/>
        <v>1.25</v>
      </c>
      <c r="J19" s="79">
        <f t="shared" si="2"/>
        <v>1</v>
      </c>
      <c r="K19" s="31">
        <f t="shared" si="3"/>
        <v>1.25</v>
      </c>
    </row>
    <row r="20" spans="1:11" ht="24">
      <c r="A20" s="73" t="s">
        <v>131</v>
      </c>
      <c r="B20" s="74">
        <v>11397</v>
      </c>
      <c r="C20" s="74">
        <v>11397</v>
      </c>
      <c r="D20" s="76"/>
      <c r="E20" s="31">
        <f t="shared" si="0"/>
        <v>1</v>
      </c>
      <c r="F20" s="31">
        <f t="shared" si="4"/>
        <v>0</v>
      </c>
      <c r="G20" s="32">
        <v>1.25</v>
      </c>
      <c r="H20" s="32">
        <v>1</v>
      </c>
      <c r="I20" s="31">
        <f t="shared" si="2"/>
        <v>1.25</v>
      </c>
      <c r="J20" s="79">
        <f t="shared" si="2"/>
        <v>1</v>
      </c>
      <c r="K20" s="31">
        <f t="shared" si="3"/>
        <v>1.25</v>
      </c>
    </row>
    <row r="21" spans="1:11" ht="24">
      <c r="A21" s="73" t="s">
        <v>132</v>
      </c>
      <c r="B21" s="74">
        <v>10445</v>
      </c>
      <c r="C21" s="74">
        <v>10445</v>
      </c>
      <c r="D21" s="76"/>
      <c r="E21" s="31">
        <f t="shared" si="0"/>
        <v>1</v>
      </c>
      <c r="F21" s="31">
        <f t="shared" si="4"/>
        <v>0</v>
      </c>
      <c r="G21" s="32">
        <v>1.25</v>
      </c>
      <c r="H21" s="32">
        <v>1</v>
      </c>
      <c r="I21" s="31">
        <f t="shared" si="2"/>
        <v>1.25</v>
      </c>
      <c r="J21" s="79">
        <f t="shared" si="2"/>
        <v>1</v>
      </c>
      <c r="K21" s="31">
        <f t="shared" si="3"/>
        <v>1.25</v>
      </c>
    </row>
    <row r="22" spans="1:11" ht="24">
      <c r="A22" s="73" t="s">
        <v>133</v>
      </c>
      <c r="B22" s="74">
        <v>11758</v>
      </c>
      <c r="C22" s="74">
        <v>11758</v>
      </c>
      <c r="D22" s="76"/>
      <c r="E22" s="31">
        <f t="shared" si="0"/>
        <v>1</v>
      </c>
      <c r="F22" s="31">
        <f t="shared" si="4"/>
        <v>0</v>
      </c>
      <c r="G22" s="32">
        <v>1.25</v>
      </c>
      <c r="H22" s="32">
        <v>1</v>
      </c>
      <c r="I22" s="31">
        <f t="shared" si="2"/>
        <v>1.25</v>
      </c>
      <c r="J22" s="79">
        <f t="shared" si="2"/>
        <v>1</v>
      </c>
      <c r="K22" s="31">
        <f t="shared" si="3"/>
        <v>1.25</v>
      </c>
    </row>
    <row r="23" spans="1:11" ht="24">
      <c r="A23" s="73" t="s">
        <v>134</v>
      </c>
      <c r="B23" s="74">
        <v>4178</v>
      </c>
      <c r="C23" s="74">
        <v>4178</v>
      </c>
      <c r="D23" s="76"/>
      <c r="E23" s="31">
        <f t="shared" si="0"/>
        <v>1</v>
      </c>
      <c r="F23" s="31">
        <f t="shared" si="4"/>
        <v>0</v>
      </c>
      <c r="G23" s="32">
        <v>1.25</v>
      </c>
      <c r="H23" s="32">
        <v>1</v>
      </c>
      <c r="I23" s="31">
        <f t="shared" si="2"/>
        <v>1.25</v>
      </c>
      <c r="J23" s="79">
        <f t="shared" si="2"/>
        <v>1</v>
      </c>
      <c r="K23" s="31">
        <f t="shared" si="3"/>
        <v>1.25</v>
      </c>
    </row>
    <row r="24" spans="1:11" ht="24">
      <c r="A24" s="73" t="s">
        <v>135</v>
      </c>
      <c r="B24" s="74">
        <v>11498</v>
      </c>
      <c r="C24" s="74">
        <v>11498</v>
      </c>
      <c r="D24" s="76"/>
      <c r="E24" s="31">
        <f t="shared" si="0"/>
        <v>1</v>
      </c>
      <c r="F24" s="31">
        <f t="shared" si="4"/>
        <v>0</v>
      </c>
      <c r="G24" s="32">
        <v>1.25</v>
      </c>
      <c r="H24" s="32">
        <v>1</v>
      </c>
      <c r="I24" s="31">
        <f t="shared" si="2"/>
        <v>1.25</v>
      </c>
      <c r="J24" s="79">
        <f t="shared" si="2"/>
        <v>1</v>
      </c>
      <c r="K24" s="31">
        <f t="shared" si="3"/>
        <v>1.25</v>
      </c>
    </row>
    <row r="25" spans="1:11" ht="24">
      <c r="A25" s="73" t="s">
        <v>136</v>
      </c>
      <c r="B25" s="74">
        <v>4583</v>
      </c>
      <c r="C25" s="74">
        <v>4583</v>
      </c>
      <c r="D25" s="76"/>
      <c r="E25" s="31">
        <f t="shared" si="0"/>
        <v>1</v>
      </c>
      <c r="F25" s="31">
        <f t="shared" si="4"/>
        <v>0</v>
      </c>
      <c r="G25" s="32">
        <v>1.25</v>
      </c>
      <c r="H25" s="32">
        <v>1</v>
      </c>
      <c r="I25" s="31">
        <f t="shared" ref="I25:J27" si="5">E25*G25+(1-E25)</f>
        <v>1.25</v>
      </c>
      <c r="J25" s="79">
        <f t="shared" si="5"/>
        <v>1</v>
      </c>
      <c r="K25" s="31">
        <f t="shared" si="3"/>
        <v>1.25</v>
      </c>
    </row>
    <row r="26" spans="1:11" ht="24">
      <c r="A26" s="73" t="s">
        <v>137</v>
      </c>
      <c r="B26" s="74">
        <v>7945</v>
      </c>
      <c r="C26" s="74">
        <v>7945</v>
      </c>
      <c r="D26" s="76"/>
      <c r="E26" s="31">
        <f t="shared" si="0"/>
        <v>1</v>
      </c>
      <c r="F26" s="31">
        <f t="shared" si="4"/>
        <v>0</v>
      </c>
      <c r="G26" s="32">
        <v>1.25</v>
      </c>
      <c r="H26" s="32">
        <v>1</v>
      </c>
      <c r="I26" s="31">
        <f t="shared" si="5"/>
        <v>1.25</v>
      </c>
      <c r="J26" s="79">
        <f t="shared" si="5"/>
        <v>1</v>
      </c>
      <c r="K26" s="31">
        <f t="shared" si="3"/>
        <v>1.25</v>
      </c>
    </row>
    <row r="27" spans="1:11">
      <c r="B27" s="74">
        <f>SUM(B8:B26)</f>
        <v>112675</v>
      </c>
      <c r="C27" s="74">
        <f>SUM(C8:C26)</f>
        <v>112675</v>
      </c>
      <c r="D27" s="74">
        <f>SUM(D8:D26)</f>
        <v>988</v>
      </c>
      <c r="E27" s="31">
        <f t="shared" si="0"/>
        <v>1</v>
      </c>
      <c r="F27" s="31">
        <f t="shared" si="4"/>
        <v>8.768582205458177E-3</v>
      </c>
      <c r="G27" s="32">
        <v>1.25</v>
      </c>
      <c r="H27" s="32">
        <v>1</v>
      </c>
      <c r="I27" s="31">
        <f t="shared" si="5"/>
        <v>1.25</v>
      </c>
      <c r="J27" s="79">
        <f t="shared" si="5"/>
        <v>1</v>
      </c>
      <c r="K27" s="31">
        <f t="shared" si="3"/>
        <v>1.25</v>
      </c>
    </row>
  </sheetData>
  <mergeCells count="11">
    <mergeCell ref="I5:I7"/>
    <mergeCell ref="J5:J7"/>
    <mergeCell ref="J1:K1"/>
    <mergeCell ref="J2:K2"/>
    <mergeCell ref="A3:K3"/>
    <mergeCell ref="K5:K7"/>
    <mergeCell ref="A5:A7"/>
    <mergeCell ref="B5:B7"/>
    <mergeCell ref="C5:C7"/>
    <mergeCell ref="G5:G7"/>
    <mergeCell ref="H5:H7"/>
  </mergeCells>
  <phoneticPr fontId="2" type="noConversion"/>
  <pageMargins left="0.78740157480314965" right="0.78740157480314965" top="0.19685039370078741" bottom="0.19685039370078741" header="0.51181102362204722" footer="0.51181102362204722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M25"/>
  <sheetViews>
    <sheetView view="pageBreakPreview" zoomScale="60" zoomScaleNormal="112" workbookViewId="0">
      <selection activeCell="D6" sqref="D6"/>
    </sheetView>
  </sheetViews>
  <sheetFormatPr defaultRowHeight="12.75"/>
  <cols>
    <col min="1" max="1" width="17.5703125" style="2" customWidth="1"/>
    <col min="2" max="2" width="10.140625" style="70" customWidth="1"/>
    <col min="3" max="3" width="10.5703125" style="2" customWidth="1"/>
    <col min="4" max="4" width="11" style="2" customWidth="1"/>
    <col min="5" max="5" width="6.42578125" style="2" customWidth="1"/>
    <col min="6" max="6" width="9.5703125" style="2" customWidth="1"/>
    <col min="7" max="7" width="7.5703125" style="2" customWidth="1"/>
    <col min="8" max="8" width="11.28515625" style="2" customWidth="1"/>
    <col min="9" max="9" width="7" style="2" customWidth="1"/>
    <col min="10" max="10" width="10" style="2" customWidth="1"/>
    <col min="11" max="11" width="11.7109375" style="2" customWidth="1"/>
    <col min="12" max="12" width="10" style="2" customWidth="1"/>
    <col min="13" max="13" width="9.85546875" style="2" customWidth="1"/>
    <col min="14" max="16384" width="9.140625" style="2"/>
  </cols>
  <sheetData>
    <row r="1" spans="1:13">
      <c r="L1" s="109" t="s">
        <v>109</v>
      </c>
      <c r="M1" s="109"/>
    </row>
    <row r="2" spans="1:13">
      <c r="L2" s="109" t="s">
        <v>62</v>
      </c>
      <c r="M2" s="109"/>
    </row>
    <row r="3" spans="1:13">
      <c r="A3" s="109" t="s">
        <v>61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</row>
    <row r="5" spans="1:13" ht="87.75" customHeight="1">
      <c r="A5" s="11"/>
      <c r="B5" s="1" t="s">
        <v>66</v>
      </c>
      <c r="C5" s="1" t="s">
        <v>67</v>
      </c>
      <c r="D5" s="1" t="s">
        <v>68</v>
      </c>
      <c r="E5" s="1" t="s">
        <v>19</v>
      </c>
      <c r="F5" s="1" t="s">
        <v>21</v>
      </c>
      <c r="G5" s="1" t="s">
        <v>20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60</v>
      </c>
    </row>
    <row r="6" spans="1:13" ht="28.5" customHeight="1">
      <c r="A6" s="73" t="s">
        <v>119</v>
      </c>
      <c r="B6" s="13">
        <v>13.22</v>
      </c>
      <c r="C6" s="12"/>
      <c r="D6" s="13">
        <v>13.22</v>
      </c>
      <c r="E6" s="101"/>
      <c r="F6" s="3">
        <v>7.5</v>
      </c>
      <c r="G6" s="3"/>
      <c r="H6" s="3">
        <v>5.7</v>
      </c>
      <c r="I6" s="102"/>
      <c r="J6" s="4">
        <f>SUM(0.2*D6/E25)</f>
        <v>0.17475214805023132</v>
      </c>
      <c r="K6" s="4">
        <f>SUM(0.6*F6/G25)</f>
        <v>0.71258907363420421</v>
      </c>
      <c r="L6" s="4">
        <f>SUM(0.2*H6/I25)</f>
        <v>0.2</v>
      </c>
      <c r="M6" s="4">
        <f>SUM(J6:L6)</f>
        <v>1.0873412216844356</v>
      </c>
    </row>
    <row r="7" spans="1:13" ht="25.5" customHeight="1">
      <c r="A7" s="73" t="s">
        <v>120</v>
      </c>
      <c r="B7" s="14">
        <v>13.22</v>
      </c>
      <c r="C7" s="3"/>
      <c r="D7" s="14">
        <v>13.22</v>
      </c>
      <c r="E7" s="103"/>
      <c r="F7" s="3">
        <v>7.5</v>
      </c>
      <c r="G7" s="3"/>
      <c r="H7" s="3">
        <v>5.7</v>
      </c>
      <c r="I7" s="102"/>
      <c r="J7" s="4">
        <f>SUM(0.2*D7/E25)</f>
        <v>0.17475214805023132</v>
      </c>
      <c r="K7" s="4">
        <f>SUM(0.6*F7/G25)</f>
        <v>0.71258907363420421</v>
      </c>
      <c r="L7" s="4">
        <f>SUM(0.2*H7/I25)</f>
        <v>0.2</v>
      </c>
      <c r="M7" s="4">
        <f t="shared" ref="M7:M24" si="0">SUM(J7:L7)</f>
        <v>1.0873412216844356</v>
      </c>
    </row>
    <row r="8" spans="1:13" ht="24.75" customHeight="1">
      <c r="A8" s="73" t="s">
        <v>121</v>
      </c>
      <c r="B8" s="14">
        <v>13.22</v>
      </c>
      <c r="C8" s="3"/>
      <c r="D8" s="14">
        <v>13.22</v>
      </c>
      <c r="E8" s="103"/>
      <c r="F8" s="3"/>
      <c r="G8" s="3"/>
      <c r="H8" s="3">
        <v>5.7</v>
      </c>
      <c r="I8" s="102"/>
      <c r="J8" s="4">
        <f>SUM(0.2*D8/E25)</f>
        <v>0.17475214805023132</v>
      </c>
      <c r="K8" s="4">
        <f>SUM(0.6*F8/G25)</f>
        <v>0</v>
      </c>
      <c r="L8" s="4">
        <f>SUM(0.2*H8/I25)</f>
        <v>0.2</v>
      </c>
      <c r="M8" s="4">
        <f t="shared" si="0"/>
        <v>0.37475214805023133</v>
      </c>
    </row>
    <row r="9" spans="1:13" ht="27" customHeight="1">
      <c r="A9" s="73" t="s">
        <v>122</v>
      </c>
      <c r="B9" s="14">
        <v>16.52</v>
      </c>
      <c r="C9" s="3"/>
      <c r="D9" s="14">
        <v>16.52</v>
      </c>
      <c r="E9" s="103"/>
      <c r="F9" s="3">
        <v>7.5</v>
      </c>
      <c r="G9" s="3"/>
      <c r="H9" s="3">
        <v>5.7</v>
      </c>
      <c r="I9" s="102"/>
      <c r="J9" s="4">
        <f>SUM(0.2*D9/E25)</f>
        <v>0.21837409120951753</v>
      </c>
      <c r="K9" s="4">
        <f>SUM(0.6*F9/G25)</f>
        <v>0.71258907363420421</v>
      </c>
      <c r="L9" s="4">
        <f>SUM(0.2*H9/I25)</f>
        <v>0.2</v>
      </c>
      <c r="M9" s="4">
        <f t="shared" si="0"/>
        <v>1.1309631648437217</v>
      </c>
    </row>
    <row r="10" spans="1:13" ht="24.75" customHeight="1">
      <c r="A10" s="73" t="s">
        <v>123</v>
      </c>
      <c r="B10" s="14">
        <v>16.52</v>
      </c>
      <c r="C10" s="3"/>
      <c r="D10" s="14">
        <v>16.52</v>
      </c>
      <c r="E10" s="103"/>
      <c r="F10" s="3">
        <v>7.5</v>
      </c>
      <c r="G10" s="3"/>
      <c r="H10" s="3">
        <v>5.7</v>
      </c>
      <c r="I10" s="102"/>
      <c r="J10" s="4">
        <f>SUM(0.2*D10/E25)</f>
        <v>0.21837409120951753</v>
      </c>
      <c r="K10" s="4">
        <f>SUM(0.6*F10/G25)</f>
        <v>0.71258907363420421</v>
      </c>
      <c r="L10" s="4">
        <f>SUM(0.2*H10/I25)</f>
        <v>0.2</v>
      </c>
      <c r="M10" s="4">
        <f t="shared" si="0"/>
        <v>1.1309631648437217</v>
      </c>
    </row>
    <row r="11" spans="1:13" ht="26.25" customHeight="1">
      <c r="A11" s="73" t="s">
        <v>124</v>
      </c>
      <c r="B11" s="14">
        <v>13.22</v>
      </c>
      <c r="C11" s="3"/>
      <c r="D11" s="14">
        <v>13.22</v>
      </c>
      <c r="E11" s="103"/>
      <c r="F11" s="3"/>
      <c r="G11" s="3"/>
      <c r="H11" s="3">
        <v>5.7</v>
      </c>
      <c r="I11" s="102"/>
      <c r="J11" s="4">
        <f>SUM(0.2*D11/E25)</f>
        <v>0.17475214805023132</v>
      </c>
      <c r="K11" s="4">
        <f>SUM(0.6*F11/G25)</f>
        <v>0</v>
      </c>
      <c r="L11" s="4">
        <f>SUM(0.2*H11/I25)</f>
        <v>0.2</v>
      </c>
      <c r="M11" s="4">
        <f t="shared" si="0"/>
        <v>0.37475214805023133</v>
      </c>
    </row>
    <row r="12" spans="1:13" ht="32.25" customHeight="1">
      <c r="A12" s="73" t="s">
        <v>125</v>
      </c>
      <c r="B12" s="14">
        <v>13.22</v>
      </c>
      <c r="C12" s="3"/>
      <c r="D12" s="14">
        <v>13.22</v>
      </c>
      <c r="E12" s="103"/>
      <c r="F12" s="3"/>
      <c r="G12" s="3"/>
      <c r="H12" s="3">
        <v>5.7</v>
      </c>
      <c r="I12" s="102"/>
      <c r="J12" s="4">
        <f>SUM(0.2*D12/E25)</f>
        <v>0.17475214805023132</v>
      </c>
      <c r="K12" s="4">
        <f>SUM(0.6*F12/G25)</f>
        <v>0</v>
      </c>
      <c r="L12" s="4">
        <f>SUM(0.2*H12/I25)</f>
        <v>0.2</v>
      </c>
      <c r="M12" s="4">
        <f t="shared" si="0"/>
        <v>0.37475214805023133</v>
      </c>
    </row>
    <row r="13" spans="1:13" ht="22.5" customHeight="1">
      <c r="A13" s="73" t="s">
        <v>126</v>
      </c>
      <c r="B13" s="14">
        <v>16.52</v>
      </c>
      <c r="C13" s="3"/>
      <c r="D13" s="14">
        <v>16.52</v>
      </c>
      <c r="E13" s="103"/>
      <c r="F13" s="3">
        <v>7.5</v>
      </c>
      <c r="G13" s="3"/>
      <c r="H13" s="3">
        <v>5.7</v>
      </c>
      <c r="I13" s="102"/>
      <c r="J13" s="4">
        <f>SUM(0.2*D13/E25)</f>
        <v>0.21837409120951753</v>
      </c>
      <c r="K13" s="4">
        <f>SUM(0.6*F13/G25)</f>
        <v>0.71258907363420421</v>
      </c>
      <c r="L13" s="4">
        <f>SUM(0.2*H13/I25)</f>
        <v>0.2</v>
      </c>
      <c r="M13" s="4">
        <f t="shared" si="0"/>
        <v>1.1309631648437217</v>
      </c>
    </row>
    <row r="14" spans="1:13" ht="20.25" customHeight="1">
      <c r="A14" s="73" t="s">
        <v>127</v>
      </c>
      <c r="B14" s="14">
        <v>16.52</v>
      </c>
      <c r="C14" s="3"/>
      <c r="D14" s="14">
        <v>16.52</v>
      </c>
      <c r="E14" s="103"/>
      <c r="F14" s="3">
        <v>7.5</v>
      </c>
      <c r="G14" s="3"/>
      <c r="H14" s="3">
        <v>5.7</v>
      </c>
      <c r="I14" s="102"/>
      <c r="J14" s="4">
        <f>SUM(0.2*D14/E25)</f>
        <v>0.21837409120951753</v>
      </c>
      <c r="K14" s="4">
        <f>SUM(0.6*F14/G25)</f>
        <v>0.71258907363420421</v>
      </c>
      <c r="L14" s="4">
        <f>SUM(0.2*H14/I25)</f>
        <v>0.2</v>
      </c>
      <c r="M14" s="4">
        <f t="shared" si="0"/>
        <v>1.1309631648437217</v>
      </c>
    </row>
    <row r="15" spans="1:13" ht="20.25" customHeight="1">
      <c r="A15" s="73" t="s">
        <v>128</v>
      </c>
      <c r="B15" s="16">
        <v>16.52</v>
      </c>
      <c r="C15" s="15"/>
      <c r="D15" s="16">
        <v>16.52</v>
      </c>
      <c r="E15" s="103"/>
      <c r="F15" s="3">
        <v>7.5</v>
      </c>
      <c r="G15" s="16"/>
      <c r="H15" s="3">
        <v>5.7</v>
      </c>
      <c r="I15" s="104"/>
      <c r="J15" s="4">
        <f>SUM(0.2*D15/E25)</f>
        <v>0.21837409120951753</v>
      </c>
      <c r="K15" s="4">
        <f>SUM(0.6*F15/G25)</f>
        <v>0.71258907363420421</v>
      </c>
      <c r="L15" s="4">
        <f>SUM(0.2*H15/I25)</f>
        <v>0.2</v>
      </c>
      <c r="M15" s="4">
        <f t="shared" si="0"/>
        <v>1.1309631648437217</v>
      </c>
    </row>
    <row r="16" spans="1:13" ht="24">
      <c r="A16" s="73" t="s">
        <v>129</v>
      </c>
      <c r="B16" s="87">
        <v>16.52</v>
      </c>
      <c r="C16" s="5"/>
      <c r="D16" s="87">
        <v>16.52</v>
      </c>
      <c r="E16" s="105"/>
      <c r="F16" s="3">
        <v>7.5</v>
      </c>
      <c r="G16" s="5"/>
      <c r="H16" s="3">
        <v>5.7</v>
      </c>
      <c r="I16" s="105"/>
      <c r="J16" s="4">
        <f>SUM(0.2*D16/E25)</f>
        <v>0.21837409120951753</v>
      </c>
      <c r="K16" s="4">
        <f>SUM(0.6*F16/G25)</f>
        <v>0.71258907363420421</v>
      </c>
      <c r="L16" s="4">
        <f>SUM(0.2*H16/I25)</f>
        <v>0.2</v>
      </c>
      <c r="M16" s="4">
        <f t="shared" si="0"/>
        <v>1.1309631648437217</v>
      </c>
    </row>
    <row r="17" spans="1:13" ht="24">
      <c r="A17" s="73" t="s">
        <v>130</v>
      </c>
      <c r="B17" s="87">
        <v>13.22</v>
      </c>
      <c r="C17" s="5"/>
      <c r="D17" s="87">
        <v>13.22</v>
      </c>
      <c r="E17" s="105"/>
      <c r="F17" s="3">
        <v>7.5</v>
      </c>
      <c r="G17" s="5"/>
      <c r="H17" s="3">
        <v>5.7</v>
      </c>
      <c r="I17" s="105"/>
      <c r="J17" s="4">
        <f>SUM(0.2*D17/E25)</f>
        <v>0.17475214805023132</v>
      </c>
      <c r="K17" s="4">
        <f>SUM(0.6*F17/G25)</f>
        <v>0.71258907363420421</v>
      </c>
      <c r="L17" s="4">
        <f>SUM(0.2*H17/I25)</f>
        <v>0.2</v>
      </c>
      <c r="M17" s="4">
        <f t="shared" si="0"/>
        <v>1.0873412216844356</v>
      </c>
    </row>
    <row r="18" spans="1:13" ht="24">
      <c r="A18" s="73" t="s">
        <v>131</v>
      </c>
      <c r="B18" s="87">
        <v>13.22</v>
      </c>
      <c r="C18" s="5"/>
      <c r="D18" s="87">
        <v>13.22</v>
      </c>
      <c r="E18" s="105"/>
      <c r="F18" s="3">
        <v>7.5</v>
      </c>
      <c r="G18" s="5"/>
      <c r="H18" s="3">
        <v>5.7</v>
      </c>
      <c r="I18" s="105"/>
      <c r="J18" s="4">
        <f>SUM(0.2*D18/E25)</f>
        <v>0.17475214805023132</v>
      </c>
      <c r="K18" s="4">
        <f>SUM(0.6*F18/G25)</f>
        <v>0.71258907363420421</v>
      </c>
      <c r="L18" s="4">
        <f>SUM(0.2*H18/I25)</f>
        <v>0.2</v>
      </c>
      <c r="M18" s="4">
        <f t="shared" si="0"/>
        <v>1.0873412216844356</v>
      </c>
    </row>
    <row r="19" spans="1:13" ht="24">
      <c r="A19" s="73" t="s">
        <v>132</v>
      </c>
      <c r="B19" s="87">
        <v>16.52</v>
      </c>
      <c r="C19" s="5"/>
      <c r="D19" s="87">
        <v>16.52</v>
      </c>
      <c r="E19" s="105"/>
      <c r="F19" s="3">
        <v>7.5</v>
      </c>
      <c r="G19" s="5"/>
      <c r="H19" s="3">
        <v>5.7</v>
      </c>
      <c r="I19" s="105"/>
      <c r="J19" s="4">
        <f>SUM(0.2*D19/E25)</f>
        <v>0.21837409120951753</v>
      </c>
      <c r="K19" s="4">
        <f>SUM(0.6*F19/G25)</f>
        <v>0.71258907363420421</v>
      </c>
      <c r="L19" s="4">
        <f>SUM(0.2*H19/I25)</f>
        <v>0.2</v>
      </c>
      <c r="M19" s="4">
        <f t="shared" si="0"/>
        <v>1.1309631648437217</v>
      </c>
    </row>
    <row r="20" spans="1:13" ht="24">
      <c r="A20" s="73" t="s">
        <v>133</v>
      </c>
      <c r="B20" s="87">
        <v>16.52</v>
      </c>
      <c r="C20" s="5"/>
      <c r="D20" s="87">
        <v>16.52</v>
      </c>
      <c r="E20" s="105"/>
      <c r="F20" s="3">
        <v>7.5</v>
      </c>
      <c r="G20" s="5"/>
      <c r="H20" s="3">
        <v>5.7</v>
      </c>
      <c r="I20" s="105"/>
      <c r="J20" s="4">
        <f>SUM(0.2*D20/E25)</f>
        <v>0.21837409120951753</v>
      </c>
      <c r="K20" s="4">
        <f>SUM(0.6*F20/G25)</f>
        <v>0.71258907363420421</v>
      </c>
      <c r="L20" s="4">
        <f>SUM(0.2*H20/I25)</f>
        <v>0.2</v>
      </c>
      <c r="M20" s="4">
        <f t="shared" si="0"/>
        <v>1.1309631648437217</v>
      </c>
    </row>
    <row r="21" spans="1:13" ht="24">
      <c r="A21" s="73" t="s">
        <v>134</v>
      </c>
      <c r="B21" s="87">
        <v>16.52</v>
      </c>
      <c r="C21" s="5"/>
      <c r="D21" s="87">
        <v>16.52</v>
      </c>
      <c r="E21" s="105"/>
      <c r="F21" s="3">
        <v>7.5</v>
      </c>
      <c r="G21" s="5"/>
      <c r="H21" s="3">
        <v>5.7</v>
      </c>
      <c r="I21" s="105"/>
      <c r="J21" s="4">
        <f>SUM(0.2*D21/E25)</f>
        <v>0.21837409120951753</v>
      </c>
      <c r="K21" s="4">
        <f>SUM(0.6*F21/G25)</f>
        <v>0.71258907363420421</v>
      </c>
      <c r="L21" s="4">
        <f>SUM(0.2*H21/I25)</f>
        <v>0.2</v>
      </c>
      <c r="M21" s="4">
        <f t="shared" si="0"/>
        <v>1.1309631648437217</v>
      </c>
    </row>
    <row r="22" spans="1:13" ht="24">
      <c r="A22" s="73" t="s">
        <v>135</v>
      </c>
      <c r="B22" s="87">
        <v>16.52</v>
      </c>
      <c r="C22" s="5"/>
      <c r="D22" s="87">
        <v>16.52</v>
      </c>
      <c r="E22" s="105"/>
      <c r="F22" s="3">
        <v>7.5</v>
      </c>
      <c r="G22" s="5"/>
      <c r="H22" s="3">
        <v>5.7</v>
      </c>
      <c r="I22" s="105"/>
      <c r="J22" s="4">
        <f>SUM(0.2*D22/E25)</f>
        <v>0.21837409120951753</v>
      </c>
      <c r="K22" s="4">
        <f>SUM(0.6*F22/G25)</f>
        <v>0.71258907363420421</v>
      </c>
      <c r="L22" s="4">
        <f>SUM(0.2*H22/I25)</f>
        <v>0.2</v>
      </c>
      <c r="M22" s="4">
        <f t="shared" si="0"/>
        <v>1.1309631648437217</v>
      </c>
    </row>
    <row r="23" spans="1:13" ht="24">
      <c r="A23" s="73" t="s">
        <v>136</v>
      </c>
      <c r="B23" s="87">
        <v>16.52</v>
      </c>
      <c r="C23" s="5"/>
      <c r="D23" s="87">
        <v>16.52</v>
      </c>
      <c r="E23" s="105"/>
      <c r="F23" s="3">
        <v>7.5</v>
      </c>
      <c r="G23" s="5"/>
      <c r="H23" s="3">
        <v>5.7</v>
      </c>
      <c r="I23" s="105"/>
      <c r="J23" s="4">
        <f>SUM(0.2*D23/E25)</f>
        <v>0.21837409120951753</v>
      </c>
      <c r="K23" s="4">
        <f>SUM(0.6*F23/G25)</f>
        <v>0.71258907363420421</v>
      </c>
      <c r="L23" s="4">
        <f>SUM(0.2*H23/I25)</f>
        <v>0.2</v>
      </c>
      <c r="M23" s="4">
        <f t="shared" si="0"/>
        <v>1.1309631648437217</v>
      </c>
    </row>
    <row r="24" spans="1:13" ht="24">
      <c r="A24" s="73" t="s">
        <v>137</v>
      </c>
      <c r="B24" s="87">
        <v>13.22</v>
      </c>
      <c r="C24" s="5"/>
      <c r="D24" s="87">
        <v>13.22</v>
      </c>
      <c r="E24" s="105"/>
      <c r="F24" s="3">
        <v>7.5</v>
      </c>
      <c r="G24" s="5"/>
      <c r="H24" s="3">
        <v>5.7</v>
      </c>
      <c r="I24" s="105"/>
      <c r="J24" s="4">
        <f>SUM(0.2*D24/E25)</f>
        <v>0.17475214805023132</v>
      </c>
      <c r="K24" s="4">
        <f>SUM(0.6*F24/G25)</f>
        <v>0.71258907363420421</v>
      </c>
      <c r="L24" s="4">
        <f>SUM(0.2*H24/I25)</f>
        <v>0.2</v>
      </c>
      <c r="M24" s="4">
        <f t="shared" si="0"/>
        <v>1.0873412216844356</v>
      </c>
    </row>
    <row r="25" spans="1:13">
      <c r="D25" s="88">
        <f>SUM(D6:D24)</f>
        <v>287.48000000000008</v>
      </c>
      <c r="E25" s="2">
        <v>15.13</v>
      </c>
      <c r="F25" s="89">
        <f>SUM(F6:F24)</f>
        <v>120</v>
      </c>
      <c r="G25" s="89">
        <v>6.3150000000000004</v>
      </c>
      <c r="H25" s="89">
        <f>SUM(H6:H24)</f>
        <v>108.30000000000004</v>
      </c>
      <c r="I25" s="89">
        <v>5.7</v>
      </c>
    </row>
  </sheetData>
  <mergeCells count="3">
    <mergeCell ref="L1:M1"/>
    <mergeCell ref="L2:M2"/>
    <mergeCell ref="A3:M3"/>
  </mergeCells>
  <phoneticPr fontId="2" type="noConversion"/>
  <pageMargins left="0.74803149606299213" right="0.74803149606299213" top="0.19685039370078741" bottom="0.19685039370078741" header="0.51181102362204722" footer="0.51181102362204722"/>
  <pageSetup paperSize="9" scale="94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19"/>
  <sheetViews>
    <sheetView workbookViewId="0">
      <selection activeCell="C23" sqref="C23"/>
    </sheetView>
  </sheetViews>
  <sheetFormatPr defaultRowHeight="12.75"/>
  <cols>
    <col min="1" max="1" width="16.42578125" style="21" customWidth="1"/>
    <col min="2" max="2" width="10.85546875" style="2" customWidth="1"/>
    <col min="3" max="3" width="11.85546875" style="2" customWidth="1"/>
    <col min="4" max="4" width="12.7109375" style="2" customWidth="1"/>
    <col min="5" max="5" width="11.28515625" style="2" customWidth="1"/>
    <col min="6" max="6" width="11.42578125" style="21" customWidth="1"/>
    <col min="7" max="7" width="11.85546875" style="21" customWidth="1"/>
    <col min="8" max="8" width="8.140625" style="21" customWidth="1"/>
    <col min="9" max="9" width="9.140625" style="21"/>
    <col min="10" max="10" width="8.28515625" style="21" customWidth="1"/>
    <col min="11" max="11" width="11.140625" style="21" customWidth="1"/>
    <col min="12" max="16384" width="9.140625" style="21"/>
  </cols>
  <sheetData>
    <row r="1" spans="1:12">
      <c r="J1" s="109" t="s">
        <v>117</v>
      </c>
      <c r="K1" s="109"/>
    </row>
    <row r="2" spans="1:12">
      <c r="J2" s="109" t="s">
        <v>62</v>
      </c>
      <c r="K2" s="109"/>
    </row>
    <row r="3" spans="1:12">
      <c r="A3" s="109" t="s">
        <v>96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</row>
    <row r="5" spans="1:12" ht="16.5" customHeight="1">
      <c r="A5" s="120"/>
      <c r="B5" s="120" t="s">
        <v>107</v>
      </c>
      <c r="C5" s="120" t="s">
        <v>41</v>
      </c>
      <c r="D5" s="120" t="s">
        <v>16</v>
      </c>
      <c r="E5" s="121" t="s">
        <v>42</v>
      </c>
      <c r="F5" s="121" t="s">
        <v>43</v>
      </c>
      <c r="G5" s="121" t="s">
        <v>97</v>
      </c>
      <c r="H5" s="120" t="s">
        <v>98</v>
      </c>
      <c r="I5" s="120" t="s">
        <v>99</v>
      </c>
      <c r="J5" s="120" t="s">
        <v>100</v>
      </c>
      <c r="K5" s="120" t="s">
        <v>101</v>
      </c>
      <c r="L5" s="108"/>
    </row>
    <row r="6" spans="1:12">
      <c r="A6" s="120"/>
      <c r="B6" s="120"/>
      <c r="C6" s="120"/>
      <c r="D6" s="120"/>
      <c r="E6" s="121"/>
      <c r="F6" s="121"/>
      <c r="G6" s="121"/>
      <c r="H6" s="120"/>
      <c r="I6" s="120"/>
      <c r="J6" s="120"/>
      <c r="K6" s="120"/>
      <c r="L6" s="108"/>
    </row>
    <row r="7" spans="1:12">
      <c r="A7" s="120"/>
      <c r="B7" s="120"/>
      <c r="C7" s="120"/>
      <c r="D7" s="120"/>
      <c r="E7" s="121"/>
      <c r="F7" s="121"/>
      <c r="G7" s="121"/>
      <c r="H7" s="120"/>
      <c r="I7" s="120"/>
      <c r="J7" s="120"/>
      <c r="K7" s="120"/>
      <c r="L7" s="108"/>
    </row>
    <row r="8" spans="1:12" ht="55.5" customHeight="1">
      <c r="A8" s="120"/>
      <c r="B8" s="120"/>
      <c r="C8" s="120"/>
      <c r="D8" s="120"/>
      <c r="E8" s="121"/>
      <c r="F8" s="121"/>
      <c r="G8" s="121"/>
      <c r="H8" s="120"/>
      <c r="I8" s="120"/>
      <c r="J8" s="120"/>
      <c r="K8" s="120"/>
      <c r="L8" s="108"/>
    </row>
    <row r="9" spans="1:12" ht="27" customHeight="1">
      <c r="A9" s="24" t="s">
        <v>3</v>
      </c>
      <c r="B9" s="6"/>
      <c r="C9" s="68"/>
      <c r="D9" s="6"/>
      <c r="E9" s="69"/>
      <c r="F9" s="33">
        <f t="shared" ref="F9:F17" si="0">C9+D9+E9</f>
        <v>0</v>
      </c>
      <c r="G9" s="47" t="e">
        <f t="shared" ref="G9:G18" si="1">F9/B9</f>
        <v>#DIV/0!</v>
      </c>
      <c r="H9" s="9"/>
      <c r="I9" s="46" t="e">
        <f t="shared" ref="I9:I18" si="2">1+G9</f>
        <v>#DIV/0!</v>
      </c>
      <c r="J9" s="5"/>
      <c r="K9" s="4" t="e">
        <f>I9/$J$18</f>
        <v>#DIV/0!</v>
      </c>
    </row>
    <row r="10" spans="1:12" ht="24.75" customHeight="1">
      <c r="A10" s="26" t="s">
        <v>4</v>
      </c>
      <c r="B10" s="6"/>
      <c r="C10" s="68"/>
      <c r="D10" s="6"/>
      <c r="E10" s="68"/>
      <c r="F10" s="33">
        <f t="shared" si="0"/>
        <v>0</v>
      </c>
      <c r="G10" s="47" t="e">
        <f t="shared" si="1"/>
        <v>#DIV/0!</v>
      </c>
      <c r="H10" s="9"/>
      <c r="I10" s="46" t="e">
        <f t="shared" si="2"/>
        <v>#DIV/0!</v>
      </c>
      <c r="J10" s="5"/>
      <c r="K10" s="4" t="e">
        <f t="shared" ref="K10:K18" si="3">I10/$J$18</f>
        <v>#DIV/0!</v>
      </c>
    </row>
    <row r="11" spans="1:12" ht="21" customHeight="1">
      <c r="A11" s="26" t="s">
        <v>5</v>
      </c>
      <c r="B11" s="6"/>
      <c r="C11" s="68"/>
      <c r="D11" s="6"/>
      <c r="E11" s="68"/>
      <c r="F11" s="33">
        <f t="shared" si="0"/>
        <v>0</v>
      </c>
      <c r="G11" s="47" t="e">
        <f t="shared" si="1"/>
        <v>#DIV/0!</v>
      </c>
      <c r="H11" s="9"/>
      <c r="I11" s="46" t="e">
        <f t="shared" si="2"/>
        <v>#DIV/0!</v>
      </c>
      <c r="J11" s="5"/>
      <c r="K11" s="4" t="e">
        <f t="shared" si="3"/>
        <v>#DIV/0!</v>
      </c>
    </row>
    <row r="12" spans="1:12" ht="20.25" customHeight="1">
      <c r="A12" s="26" t="s">
        <v>6</v>
      </c>
      <c r="B12" s="6"/>
      <c r="C12" s="68"/>
      <c r="D12" s="6"/>
      <c r="E12" s="68"/>
      <c r="F12" s="33">
        <f t="shared" si="0"/>
        <v>0</v>
      </c>
      <c r="G12" s="47" t="e">
        <f t="shared" si="1"/>
        <v>#DIV/0!</v>
      </c>
      <c r="H12" s="9"/>
      <c r="I12" s="46" t="e">
        <f t="shared" si="2"/>
        <v>#DIV/0!</v>
      </c>
      <c r="J12" s="5"/>
      <c r="K12" s="4" t="e">
        <f t="shared" si="3"/>
        <v>#DIV/0!</v>
      </c>
    </row>
    <row r="13" spans="1:12" ht="21" customHeight="1">
      <c r="A13" s="26" t="s">
        <v>7</v>
      </c>
      <c r="B13" s="6"/>
      <c r="C13" s="68"/>
      <c r="D13" s="6"/>
      <c r="E13" s="68"/>
      <c r="F13" s="33">
        <f t="shared" si="0"/>
        <v>0</v>
      </c>
      <c r="G13" s="47" t="e">
        <f t="shared" si="1"/>
        <v>#DIV/0!</v>
      </c>
      <c r="H13" s="9"/>
      <c r="I13" s="46" t="e">
        <f t="shared" si="2"/>
        <v>#DIV/0!</v>
      </c>
      <c r="J13" s="5"/>
      <c r="K13" s="4" t="e">
        <f t="shared" si="3"/>
        <v>#DIV/0!</v>
      </c>
    </row>
    <row r="14" spans="1:12" ht="19.5" customHeight="1">
      <c r="A14" s="26" t="s">
        <v>8</v>
      </c>
      <c r="B14" s="6"/>
      <c r="C14" s="68"/>
      <c r="D14" s="6"/>
      <c r="E14" s="68"/>
      <c r="F14" s="33">
        <f t="shared" si="0"/>
        <v>0</v>
      </c>
      <c r="G14" s="47" t="e">
        <f t="shared" si="1"/>
        <v>#DIV/0!</v>
      </c>
      <c r="H14" s="9"/>
      <c r="I14" s="46" t="e">
        <f t="shared" si="2"/>
        <v>#DIV/0!</v>
      </c>
      <c r="J14" s="5"/>
      <c r="K14" s="4" t="e">
        <f t="shared" si="3"/>
        <v>#DIV/0!</v>
      </c>
    </row>
    <row r="15" spans="1:12" ht="33.75" customHeight="1">
      <c r="A15" s="26" t="s">
        <v>9</v>
      </c>
      <c r="B15" s="6"/>
      <c r="C15" s="19"/>
      <c r="D15" s="6"/>
      <c r="E15" s="68"/>
      <c r="F15" s="33">
        <f t="shared" si="0"/>
        <v>0</v>
      </c>
      <c r="G15" s="47" t="e">
        <f t="shared" si="1"/>
        <v>#DIV/0!</v>
      </c>
      <c r="H15" s="9"/>
      <c r="I15" s="46" t="e">
        <f t="shared" si="2"/>
        <v>#DIV/0!</v>
      </c>
      <c r="J15" s="5"/>
      <c r="K15" s="4" t="e">
        <f t="shared" si="3"/>
        <v>#DIV/0!</v>
      </c>
    </row>
    <row r="16" spans="1:12" ht="30" customHeight="1">
      <c r="A16" s="26" t="s">
        <v>10</v>
      </c>
      <c r="B16" s="6"/>
      <c r="C16" s="19"/>
      <c r="D16" s="6"/>
      <c r="E16" s="68"/>
      <c r="F16" s="33">
        <f t="shared" si="0"/>
        <v>0</v>
      </c>
      <c r="G16" s="47" t="e">
        <f t="shared" si="1"/>
        <v>#DIV/0!</v>
      </c>
      <c r="H16" s="9"/>
      <c r="I16" s="46" t="e">
        <f t="shared" si="2"/>
        <v>#DIV/0!</v>
      </c>
      <c r="J16" s="5"/>
      <c r="K16" s="4" t="e">
        <f t="shared" si="3"/>
        <v>#DIV/0!</v>
      </c>
    </row>
    <row r="17" spans="1:11" ht="24" customHeight="1">
      <c r="A17" s="26" t="s">
        <v>0</v>
      </c>
      <c r="B17" s="6"/>
      <c r="C17" s="19"/>
      <c r="D17" s="6"/>
      <c r="E17" s="68"/>
      <c r="F17" s="33">
        <f t="shared" si="0"/>
        <v>0</v>
      </c>
      <c r="G17" s="47" t="e">
        <f t="shared" si="1"/>
        <v>#DIV/0!</v>
      </c>
      <c r="H17" s="9"/>
      <c r="I17" s="46" t="e">
        <f t="shared" si="2"/>
        <v>#DIV/0!</v>
      </c>
      <c r="J17" s="5"/>
      <c r="K17" s="4" t="e">
        <f t="shared" si="3"/>
        <v>#DIV/0!</v>
      </c>
    </row>
    <row r="18" spans="1:11" ht="27" customHeight="1">
      <c r="A18" s="37" t="s">
        <v>105</v>
      </c>
      <c r="B18" s="7">
        <f>SUM(B9:B17)</f>
        <v>0</v>
      </c>
      <c r="C18" s="19">
        <f>SUM(C9:C17)</f>
        <v>0</v>
      </c>
      <c r="D18" s="19">
        <f>SUM(D9:D17)</f>
        <v>0</v>
      </c>
      <c r="E18" s="19">
        <f>SUM(E9:E17)</f>
        <v>0</v>
      </c>
      <c r="F18" s="15">
        <f>SUM(F9:F17)</f>
        <v>0</v>
      </c>
      <c r="G18" s="47" t="e">
        <f t="shared" si="1"/>
        <v>#DIV/0!</v>
      </c>
      <c r="H18" s="9" t="e">
        <f>F18/B18</f>
        <v>#DIV/0!</v>
      </c>
      <c r="I18" s="46" t="e">
        <f t="shared" si="2"/>
        <v>#DIV/0!</v>
      </c>
      <c r="J18" s="53" t="e">
        <f>1+H18</f>
        <v>#DIV/0!</v>
      </c>
      <c r="K18" s="4" t="e">
        <f t="shared" si="3"/>
        <v>#DIV/0!</v>
      </c>
    </row>
    <row r="19" spans="1:11">
      <c r="F19" s="2"/>
      <c r="G19" s="2"/>
      <c r="H19" s="2"/>
      <c r="I19" s="2"/>
      <c r="J19" s="2"/>
      <c r="K19" s="2"/>
    </row>
  </sheetData>
  <mergeCells count="15">
    <mergeCell ref="J1:K1"/>
    <mergeCell ref="J2:K2"/>
    <mergeCell ref="A3:K3"/>
    <mergeCell ref="I5:I8"/>
    <mergeCell ref="J5:J8"/>
    <mergeCell ref="K5:K8"/>
    <mergeCell ref="L5:L8"/>
    <mergeCell ref="A5:A8"/>
    <mergeCell ref="B5:B8"/>
    <mergeCell ref="C5:C8"/>
    <mergeCell ref="D5:D8"/>
    <mergeCell ref="E5:E8"/>
    <mergeCell ref="F5:F8"/>
    <mergeCell ref="G5:G8"/>
    <mergeCell ref="H5:H8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102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28"/>
  <sheetViews>
    <sheetView topLeftCell="A16" workbookViewId="0">
      <selection activeCell="C23" sqref="C23"/>
    </sheetView>
  </sheetViews>
  <sheetFormatPr defaultRowHeight="12.75"/>
  <cols>
    <col min="1" max="1" width="18.42578125" style="2" customWidth="1"/>
    <col min="2" max="2" width="11.42578125" style="2" customWidth="1"/>
    <col min="3" max="3" width="11.28515625" style="2" customWidth="1"/>
    <col min="4" max="4" width="10.140625" style="2" customWidth="1"/>
    <col min="5" max="5" width="13.28515625" style="2" customWidth="1"/>
    <col min="6" max="6" width="9.28515625" style="2" customWidth="1"/>
    <col min="7" max="7" width="11.85546875" style="2" customWidth="1"/>
    <col min="8" max="8" width="9.5703125" style="2" customWidth="1"/>
    <col min="9" max="9" width="12.85546875" style="2" customWidth="1"/>
    <col min="10" max="10" width="11.7109375" style="2" customWidth="1"/>
    <col min="11" max="16384" width="9.140625" style="2"/>
  </cols>
  <sheetData>
    <row r="1" spans="1:10">
      <c r="I1" s="109" t="s">
        <v>114</v>
      </c>
      <c r="J1" s="109"/>
    </row>
    <row r="2" spans="1:10">
      <c r="I2" s="109" t="s">
        <v>62</v>
      </c>
      <c r="J2" s="109"/>
    </row>
    <row r="3" spans="1:10">
      <c r="B3" s="2" t="s">
        <v>83</v>
      </c>
    </row>
    <row r="5" spans="1:10" ht="15.75" customHeight="1">
      <c r="A5" s="120" t="s">
        <v>15</v>
      </c>
      <c r="B5" s="120" t="s">
        <v>107</v>
      </c>
      <c r="C5" s="120" t="s">
        <v>41</v>
      </c>
      <c r="D5" s="121" t="s">
        <v>84</v>
      </c>
      <c r="E5" s="121" t="s">
        <v>85</v>
      </c>
      <c r="F5" s="121" t="s">
        <v>86</v>
      </c>
      <c r="G5" s="121" t="s">
        <v>42</v>
      </c>
      <c r="H5" s="121" t="s">
        <v>87</v>
      </c>
      <c r="I5" s="121" t="s">
        <v>88</v>
      </c>
      <c r="J5" s="121" t="s">
        <v>89</v>
      </c>
    </row>
    <row r="6" spans="1:10" ht="15.75" customHeight="1">
      <c r="A6" s="120"/>
      <c r="B6" s="120"/>
      <c r="C6" s="120"/>
      <c r="D6" s="121"/>
      <c r="E6" s="121"/>
      <c r="F6" s="121"/>
      <c r="G6" s="121"/>
      <c r="H6" s="121"/>
      <c r="I6" s="121"/>
      <c r="J6" s="121"/>
    </row>
    <row r="7" spans="1:10" ht="15.75" customHeight="1">
      <c r="A7" s="120"/>
      <c r="B7" s="120"/>
      <c r="C7" s="120"/>
      <c r="D7" s="121"/>
      <c r="E7" s="121"/>
      <c r="F7" s="121"/>
      <c r="G7" s="121"/>
      <c r="H7" s="121"/>
      <c r="I7" s="121"/>
      <c r="J7" s="121"/>
    </row>
    <row r="8" spans="1:10" ht="94.5" customHeight="1">
      <c r="A8" s="120"/>
      <c r="B8" s="120"/>
      <c r="C8" s="120"/>
      <c r="D8" s="121"/>
      <c r="E8" s="121"/>
      <c r="F8" s="121"/>
      <c r="G8" s="121"/>
      <c r="H8" s="121"/>
      <c r="I8" s="121"/>
      <c r="J8" s="121"/>
    </row>
    <row r="9" spans="1:10" ht="19.5" customHeight="1">
      <c r="A9" s="73" t="s">
        <v>119</v>
      </c>
      <c r="B9" s="6"/>
      <c r="C9" s="33"/>
      <c r="D9" s="34" t="e">
        <f t="shared" ref="D9:D26" si="0">C9/B9</f>
        <v>#DIV/0!</v>
      </c>
      <c r="E9" s="35"/>
      <c r="F9" s="34" t="e">
        <f>D9/$E$28</f>
        <v>#DIV/0!</v>
      </c>
      <c r="G9" s="11"/>
      <c r="H9" s="36" t="e">
        <f t="shared" ref="H9:H26" si="1">G9/B9</f>
        <v>#DIV/0!</v>
      </c>
      <c r="I9" s="36"/>
      <c r="J9" s="36" t="e">
        <f>H9/$I$28</f>
        <v>#DIV/0!</v>
      </c>
    </row>
    <row r="10" spans="1:10" ht="20.25" customHeight="1">
      <c r="A10" s="73" t="s">
        <v>120</v>
      </c>
      <c r="B10" s="6"/>
      <c r="C10" s="33"/>
      <c r="D10" s="34" t="e">
        <f t="shared" si="0"/>
        <v>#DIV/0!</v>
      </c>
      <c r="E10" s="35"/>
      <c r="F10" s="34" t="e">
        <f t="shared" ref="F10:F27" si="2">D10/$E$28</f>
        <v>#DIV/0!</v>
      </c>
      <c r="G10" s="33"/>
      <c r="H10" s="36" t="e">
        <f t="shared" si="1"/>
        <v>#DIV/0!</v>
      </c>
      <c r="I10" s="36"/>
      <c r="J10" s="36" t="e">
        <f t="shared" ref="J10:J27" si="3">H10/$I$28</f>
        <v>#DIV/0!</v>
      </c>
    </row>
    <row r="11" spans="1:10" ht="20.25" customHeight="1">
      <c r="A11" s="73" t="s">
        <v>121</v>
      </c>
      <c r="B11" s="6"/>
      <c r="C11" s="33"/>
      <c r="D11" s="34" t="e">
        <f t="shared" si="0"/>
        <v>#DIV/0!</v>
      </c>
      <c r="E11" s="35"/>
      <c r="F11" s="34" t="e">
        <f t="shared" si="2"/>
        <v>#DIV/0!</v>
      </c>
      <c r="G11" s="33"/>
      <c r="H11" s="36" t="e">
        <f t="shared" si="1"/>
        <v>#DIV/0!</v>
      </c>
      <c r="I11" s="36"/>
      <c r="J11" s="36" t="e">
        <f t="shared" si="3"/>
        <v>#DIV/0!</v>
      </c>
    </row>
    <row r="12" spans="1:10" ht="22.5" customHeight="1">
      <c r="A12" s="73" t="s">
        <v>122</v>
      </c>
      <c r="B12" s="6"/>
      <c r="C12" s="33"/>
      <c r="D12" s="34" t="e">
        <f t="shared" si="0"/>
        <v>#DIV/0!</v>
      </c>
      <c r="E12" s="35"/>
      <c r="F12" s="34" t="e">
        <f t="shared" si="2"/>
        <v>#DIV/0!</v>
      </c>
      <c r="G12" s="33"/>
      <c r="H12" s="36" t="e">
        <f t="shared" si="1"/>
        <v>#DIV/0!</v>
      </c>
      <c r="I12" s="36"/>
      <c r="J12" s="36" t="e">
        <f t="shared" si="3"/>
        <v>#DIV/0!</v>
      </c>
    </row>
    <row r="13" spans="1:10" ht="21.75" customHeight="1">
      <c r="A13" s="73" t="s">
        <v>123</v>
      </c>
      <c r="B13" s="6"/>
      <c r="C13" s="33"/>
      <c r="D13" s="34" t="e">
        <f t="shared" si="0"/>
        <v>#DIV/0!</v>
      </c>
      <c r="E13" s="35"/>
      <c r="F13" s="34" t="e">
        <f t="shared" si="2"/>
        <v>#DIV/0!</v>
      </c>
      <c r="G13" s="33"/>
      <c r="H13" s="36" t="e">
        <f t="shared" si="1"/>
        <v>#DIV/0!</v>
      </c>
      <c r="I13" s="36"/>
      <c r="J13" s="36" t="e">
        <f t="shared" si="3"/>
        <v>#DIV/0!</v>
      </c>
    </row>
    <row r="14" spans="1:10" ht="21.75" customHeight="1">
      <c r="A14" s="73" t="s">
        <v>124</v>
      </c>
      <c r="B14" s="6"/>
      <c r="C14" s="33"/>
      <c r="D14" s="34" t="e">
        <f t="shared" si="0"/>
        <v>#DIV/0!</v>
      </c>
      <c r="E14" s="35"/>
      <c r="F14" s="34" t="e">
        <f t="shared" si="2"/>
        <v>#DIV/0!</v>
      </c>
      <c r="G14" s="33"/>
      <c r="H14" s="36" t="e">
        <f t="shared" si="1"/>
        <v>#DIV/0!</v>
      </c>
      <c r="I14" s="36"/>
      <c r="J14" s="36" t="e">
        <f t="shared" si="3"/>
        <v>#DIV/0!</v>
      </c>
    </row>
    <row r="15" spans="1:10" ht="30.75" customHeight="1">
      <c r="A15" s="73" t="s">
        <v>125</v>
      </c>
      <c r="B15" s="6"/>
      <c r="C15" s="15"/>
      <c r="D15" s="34" t="e">
        <f t="shared" si="0"/>
        <v>#DIV/0!</v>
      </c>
      <c r="E15" s="14"/>
      <c r="F15" s="34" t="e">
        <f t="shared" si="2"/>
        <v>#DIV/0!</v>
      </c>
      <c r="G15" s="33"/>
      <c r="H15" s="36" t="e">
        <f t="shared" si="1"/>
        <v>#DIV/0!</v>
      </c>
      <c r="I15" s="36"/>
      <c r="J15" s="36" t="e">
        <f t="shared" si="3"/>
        <v>#DIV/0!</v>
      </c>
    </row>
    <row r="16" spans="1:10" ht="30.75" customHeight="1">
      <c r="A16" s="73" t="s">
        <v>126</v>
      </c>
      <c r="B16" s="6"/>
      <c r="C16" s="15"/>
      <c r="D16" s="34" t="e">
        <f t="shared" si="0"/>
        <v>#DIV/0!</v>
      </c>
      <c r="E16" s="14"/>
      <c r="F16" s="34" t="e">
        <f t="shared" si="2"/>
        <v>#DIV/0!</v>
      </c>
      <c r="G16" s="33"/>
      <c r="H16" s="36" t="e">
        <f t="shared" si="1"/>
        <v>#DIV/0!</v>
      </c>
      <c r="I16" s="36"/>
      <c r="J16" s="36" t="e">
        <f t="shared" si="3"/>
        <v>#DIV/0!</v>
      </c>
    </row>
    <row r="17" spans="1:10" ht="30.75" customHeight="1">
      <c r="A17" s="73" t="s">
        <v>127</v>
      </c>
      <c r="B17" s="6"/>
      <c r="C17" s="15"/>
      <c r="D17" s="34" t="e">
        <f t="shared" si="0"/>
        <v>#DIV/0!</v>
      </c>
      <c r="E17" s="14"/>
      <c r="F17" s="34" t="e">
        <f t="shared" si="2"/>
        <v>#DIV/0!</v>
      </c>
      <c r="G17" s="33"/>
      <c r="H17" s="36" t="e">
        <f t="shared" si="1"/>
        <v>#DIV/0!</v>
      </c>
      <c r="I17" s="36"/>
      <c r="J17" s="36" t="e">
        <f t="shared" si="3"/>
        <v>#DIV/0!</v>
      </c>
    </row>
    <row r="18" spans="1:10" ht="30.75" customHeight="1">
      <c r="A18" s="73" t="s">
        <v>128</v>
      </c>
      <c r="B18" s="6"/>
      <c r="C18" s="15"/>
      <c r="D18" s="34" t="e">
        <f t="shared" si="0"/>
        <v>#DIV/0!</v>
      </c>
      <c r="E18" s="14"/>
      <c r="F18" s="34" t="e">
        <f t="shared" si="2"/>
        <v>#DIV/0!</v>
      </c>
      <c r="G18" s="33"/>
      <c r="H18" s="36" t="e">
        <f t="shared" si="1"/>
        <v>#DIV/0!</v>
      </c>
      <c r="I18" s="36"/>
      <c r="J18" s="36" t="e">
        <f t="shared" si="3"/>
        <v>#DIV/0!</v>
      </c>
    </row>
    <row r="19" spans="1:10" ht="30.75" customHeight="1">
      <c r="A19" s="73" t="s">
        <v>129</v>
      </c>
      <c r="B19" s="6"/>
      <c r="C19" s="15"/>
      <c r="D19" s="34" t="e">
        <f t="shared" si="0"/>
        <v>#DIV/0!</v>
      </c>
      <c r="E19" s="14"/>
      <c r="F19" s="34" t="e">
        <f t="shared" si="2"/>
        <v>#DIV/0!</v>
      </c>
      <c r="G19" s="33"/>
      <c r="H19" s="36" t="e">
        <f t="shared" si="1"/>
        <v>#DIV/0!</v>
      </c>
      <c r="I19" s="36"/>
      <c r="J19" s="36" t="e">
        <f t="shared" si="3"/>
        <v>#DIV/0!</v>
      </c>
    </row>
    <row r="20" spans="1:10" ht="30.75" customHeight="1">
      <c r="A20" s="73" t="s">
        <v>130</v>
      </c>
      <c r="B20" s="6"/>
      <c r="C20" s="15"/>
      <c r="D20" s="34" t="e">
        <f t="shared" si="0"/>
        <v>#DIV/0!</v>
      </c>
      <c r="E20" s="14"/>
      <c r="F20" s="34" t="e">
        <f t="shared" si="2"/>
        <v>#DIV/0!</v>
      </c>
      <c r="G20" s="33"/>
      <c r="H20" s="36" t="e">
        <f t="shared" si="1"/>
        <v>#DIV/0!</v>
      </c>
      <c r="I20" s="36"/>
      <c r="J20" s="36" t="e">
        <f t="shared" si="3"/>
        <v>#DIV/0!</v>
      </c>
    </row>
    <row r="21" spans="1:10" ht="30.75" customHeight="1">
      <c r="A21" s="73" t="s">
        <v>131</v>
      </c>
      <c r="B21" s="6"/>
      <c r="C21" s="15"/>
      <c r="D21" s="34" t="e">
        <f t="shared" si="0"/>
        <v>#DIV/0!</v>
      </c>
      <c r="E21" s="14"/>
      <c r="F21" s="34" t="e">
        <f t="shared" si="2"/>
        <v>#DIV/0!</v>
      </c>
      <c r="G21" s="33"/>
      <c r="H21" s="36" t="e">
        <f t="shared" si="1"/>
        <v>#DIV/0!</v>
      </c>
      <c r="I21" s="36"/>
      <c r="J21" s="36" t="e">
        <f t="shared" si="3"/>
        <v>#DIV/0!</v>
      </c>
    </row>
    <row r="22" spans="1:10" ht="30.75" customHeight="1">
      <c r="A22" s="73" t="s">
        <v>132</v>
      </c>
      <c r="B22" s="6"/>
      <c r="C22" s="15"/>
      <c r="D22" s="34" t="e">
        <f t="shared" si="0"/>
        <v>#DIV/0!</v>
      </c>
      <c r="E22" s="14"/>
      <c r="F22" s="34" t="e">
        <f t="shared" si="2"/>
        <v>#DIV/0!</v>
      </c>
      <c r="G22" s="33"/>
      <c r="H22" s="36" t="e">
        <f t="shared" si="1"/>
        <v>#DIV/0!</v>
      </c>
      <c r="I22" s="36"/>
      <c r="J22" s="36" t="e">
        <f t="shared" si="3"/>
        <v>#DIV/0!</v>
      </c>
    </row>
    <row r="23" spans="1:10" ht="30.75" customHeight="1">
      <c r="A23" s="73" t="s">
        <v>133</v>
      </c>
      <c r="B23" s="6"/>
      <c r="C23" s="15"/>
      <c r="D23" s="34" t="e">
        <f t="shared" si="0"/>
        <v>#DIV/0!</v>
      </c>
      <c r="E23" s="14"/>
      <c r="F23" s="34" t="e">
        <f t="shared" si="2"/>
        <v>#DIV/0!</v>
      </c>
      <c r="G23" s="33"/>
      <c r="H23" s="36" t="e">
        <f t="shared" si="1"/>
        <v>#DIV/0!</v>
      </c>
      <c r="I23" s="36"/>
      <c r="J23" s="36" t="e">
        <f t="shared" si="3"/>
        <v>#DIV/0!</v>
      </c>
    </row>
    <row r="24" spans="1:10" ht="30.75" customHeight="1">
      <c r="A24" s="73" t="s">
        <v>134</v>
      </c>
      <c r="B24" s="6"/>
      <c r="C24" s="15"/>
      <c r="D24" s="34" t="e">
        <f t="shared" si="0"/>
        <v>#DIV/0!</v>
      </c>
      <c r="E24" s="14"/>
      <c r="F24" s="34" t="e">
        <f t="shared" si="2"/>
        <v>#DIV/0!</v>
      </c>
      <c r="G24" s="33"/>
      <c r="H24" s="36" t="e">
        <f t="shared" si="1"/>
        <v>#DIV/0!</v>
      </c>
      <c r="I24" s="36"/>
      <c r="J24" s="36" t="e">
        <f t="shared" si="3"/>
        <v>#DIV/0!</v>
      </c>
    </row>
    <row r="25" spans="1:10" ht="30.75" customHeight="1">
      <c r="A25" s="73" t="s">
        <v>135</v>
      </c>
      <c r="B25" s="6"/>
      <c r="C25" s="15"/>
      <c r="D25" s="34" t="e">
        <f t="shared" si="0"/>
        <v>#DIV/0!</v>
      </c>
      <c r="E25" s="14"/>
      <c r="F25" s="34" t="e">
        <f t="shared" si="2"/>
        <v>#DIV/0!</v>
      </c>
      <c r="G25" s="33"/>
      <c r="H25" s="36" t="e">
        <f t="shared" si="1"/>
        <v>#DIV/0!</v>
      </c>
      <c r="I25" s="36"/>
      <c r="J25" s="36" t="e">
        <f t="shared" si="3"/>
        <v>#DIV/0!</v>
      </c>
    </row>
    <row r="26" spans="1:10" ht="21" customHeight="1">
      <c r="A26" s="73" t="s">
        <v>136</v>
      </c>
      <c r="B26" s="6"/>
      <c r="C26" s="15"/>
      <c r="D26" s="34" t="e">
        <f t="shared" si="0"/>
        <v>#DIV/0!</v>
      </c>
      <c r="E26" s="14"/>
      <c r="F26" s="34" t="e">
        <f t="shared" si="2"/>
        <v>#DIV/0!</v>
      </c>
      <c r="G26" s="33"/>
      <c r="H26" s="36" t="e">
        <f t="shared" si="1"/>
        <v>#DIV/0!</v>
      </c>
      <c r="I26" s="36"/>
      <c r="J26" s="36" t="e">
        <f t="shared" si="3"/>
        <v>#DIV/0!</v>
      </c>
    </row>
    <row r="27" spans="1:10" ht="24" customHeight="1">
      <c r="A27" s="73" t="s">
        <v>137</v>
      </c>
      <c r="B27" s="6"/>
      <c r="C27" s="15"/>
      <c r="D27" s="34" t="e">
        <f>C27/B27</f>
        <v>#DIV/0!</v>
      </c>
      <c r="E27" s="14"/>
      <c r="F27" s="34" t="e">
        <f t="shared" si="2"/>
        <v>#DIV/0!</v>
      </c>
      <c r="G27" s="33"/>
      <c r="H27" s="36" t="e">
        <f>G27/B27</f>
        <v>#DIV/0!</v>
      </c>
      <c r="I27" s="36"/>
      <c r="J27" s="36" t="e">
        <f t="shared" si="3"/>
        <v>#DIV/0!</v>
      </c>
    </row>
    <row r="28" spans="1:10" ht="17.25" customHeight="1">
      <c r="A28" s="37" t="s">
        <v>105</v>
      </c>
      <c r="B28" s="7">
        <f>SUM(B9:B27)</f>
        <v>0</v>
      </c>
      <c r="C28" s="15">
        <f>SUM(C9:C27)</f>
        <v>0</v>
      </c>
      <c r="D28" s="15"/>
      <c r="E28" s="34" t="e">
        <f>C28/B28</f>
        <v>#DIV/0!</v>
      </c>
      <c r="F28" s="14"/>
      <c r="G28" s="15">
        <f>SUM(G9:G27)</f>
        <v>0</v>
      </c>
      <c r="H28" s="34"/>
      <c r="I28" s="34" t="e">
        <f>G28/B28</f>
        <v>#DIV/0!</v>
      </c>
      <c r="J28" s="36"/>
    </row>
  </sheetData>
  <mergeCells count="12">
    <mergeCell ref="I1:J1"/>
    <mergeCell ref="I2:J2"/>
    <mergeCell ref="G5:G8"/>
    <mergeCell ref="H5:H8"/>
    <mergeCell ref="I5:I8"/>
    <mergeCell ref="J5:J8"/>
    <mergeCell ref="E5:E8"/>
    <mergeCell ref="F5:F8"/>
    <mergeCell ref="A5:A8"/>
    <mergeCell ref="B5:B8"/>
    <mergeCell ref="C5:C8"/>
    <mergeCell ref="D5:D8"/>
  </mergeCells>
  <phoneticPr fontId="2" type="noConversion"/>
  <pageMargins left="0.75" right="0.75" top="1" bottom="1" header="0.5" footer="0.5"/>
  <pageSetup paperSize="9" scale="11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K25"/>
  <sheetViews>
    <sheetView tabSelected="1" view="pageBreakPreview" zoomScale="60" zoomScaleNormal="100" workbookViewId="0">
      <selection activeCell="Q29" sqref="Q29"/>
    </sheetView>
  </sheetViews>
  <sheetFormatPr defaultRowHeight="12.75"/>
  <cols>
    <col min="1" max="1" width="21.85546875" style="21" customWidth="1"/>
    <col min="2" max="2" width="7.42578125" style="21" customWidth="1"/>
    <col min="3" max="5" width="9.28515625" style="21" customWidth="1"/>
    <col min="6" max="7" width="10.28515625" style="21" customWidth="1"/>
    <col min="8" max="8" width="7.85546875" style="21" customWidth="1"/>
    <col min="9" max="9" width="10.7109375" style="21" customWidth="1"/>
    <col min="10" max="10" width="9" style="21" customWidth="1"/>
    <col min="11" max="11" width="11.28515625" style="21" customWidth="1"/>
    <col min="12" max="16384" width="9.140625" style="21"/>
  </cols>
  <sheetData>
    <row r="1" spans="1:11">
      <c r="I1" s="109" t="s">
        <v>116</v>
      </c>
      <c r="J1" s="109"/>
      <c r="K1" s="109"/>
    </row>
    <row r="2" spans="1:11">
      <c r="I2" s="109" t="s">
        <v>62</v>
      </c>
      <c r="J2" s="109"/>
      <c r="K2" s="109"/>
    </row>
    <row r="3" spans="1:11">
      <c r="A3" s="108" t="s">
        <v>95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5" spans="1:11" ht="84" customHeight="1">
      <c r="A5" s="37"/>
      <c r="B5" s="37" t="s">
        <v>143</v>
      </c>
      <c r="C5" s="23" t="s">
        <v>28</v>
      </c>
      <c r="D5" s="23" t="s">
        <v>141</v>
      </c>
      <c r="E5" s="37" t="s">
        <v>144</v>
      </c>
      <c r="F5" s="15" t="s">
        <v>29</v>
      </c>
      <c r="G5" s="15" t="s">
        <v>142</v>
      </c>
      <c r="H5" s="37" t="s">
        <v>145</v>
      </c>
      <c r="I5" s="23" t="s">
        <v>30</v>
      </c>
      <c r="J5" s="23" t="s">
        <v>146</v>
      </c>
      <c r="K5" s="15" t="s">
        <v>31</v>
      </c>
    </row>
    <row r="6" spans="1:11" ht="21.75" customHeight="1">
      <c r="A6" s="37">
        <v>1</v>
      </c>
      <c r="B6" s="37">
        <v>2</v>
      </c>
      <c r="C6" s="23">
        <v>3</v>
      </c>
      <c r="D6" s="23">
        <v>4</v>
      </c>
      <c r="E6" s="23">
        <v>5</v>
      </c>
      <c r="F6" s="15">
        <v>6</v>
      </c>
      <c r="G6" s="15">
        <v>7</v>
      </c>
      <c r="H6" s="15">
        <v>8</v>
      </c>
      <c r="I6" s="23">
        <v>9</v>
      </c>
      <c r="J6" s="23">
        <v>10</v>
      </c>
      <c r="K6" s="15" t="s">
        <v>147</v>
      </c>
    </row>
    <row r="7" spans="1:11" ht="27" customHeight="1">
      <c r="A7" s="84" t="s">
        <v>119</v>
      </c>
      <c r="B7" s="84">
        <v>0.3</v>
      </c>
      <c r="C7" s="43">
        <f ca="1">коэф.дифференц!E6</f>
        <v>1</v>
      </c>
      <c r="D7" s="43">
        <f>SUM(B7*C7)</f>
        <v>0.3</v>
      </c>
      <c r="E7" s="92">
        <v>0.6</v>
      </c>
      <c r="F7" s="44">
        <v>1</v>
      </c>
      <c r="G7" s="44">
        <f>SUM(E7*F7)</f>
        <v>0.6</v>
      </c>
      <c r="H7" s="93">
        <v>0.1</v>
      </c>
      <c r="I7" s="43">
        <f ca="1">'коэф. коммун.услуг'!M6</f>
        <v>1.0873412216844356</v>
      </c>
      <c r="J7" s="43">
        <f>SUM(H7*I7)</f>
        <v>0.10873412216844357</v>
      </c>
      <c r="K7" s="45">
        <f>SUM(J7,G7,D7)</f>
        <v>1.0087341221684436</v>
      </c>
    </row>
    <row r="8" spans="1:11" ht="24" customHeight="1">
      <c r="A8" s="84" t="s">
        <v>138</v>
      </c>
      <c r="B8" s="84">
        <v>0.3</v>
      </c>
      <c r="C8" s="43">
        <f ca="1">коэф.дифференц!E7</f>
        <v>1</v>
      </c>
      <c r="D8" s="43">
        <f t="shared" ref="D8:D25" si="0">SUM(B8*C8)</f>
        <v>0.3</v>
      </c>
      <c r="E8" s="92">
        <v>0.6</v>
      </c>
      <c r="F8" s="44">
        <v>1</v>
      </c>
      <c r="G8" s="44">
        <f t="shared" ref="G8:G25" si="1">SUM(E8*F8)</f>
        <v>0.6</v>
      </c>
      <c r="H8" s="93">
        <v>0.1</v>
      </c>
      <c r="I8" s="43">
        <f ca="1">'коэф. коммун.услуг'!M7</f>
        <v>1.0873412216844356</v>
      </c>
      <c r="J8" s="43">
        <f t="shared" ref="J8:J25" si="2">SUM(H8*I8)</f>
        <v>0.10873412216844357</v>
      </c>
      <c r="K8" s="45">
        <f t="shared" ref="K8:K25" si="3">SUM(J8,G8,D8)</f>
        <v>1.0087341221684436</v>
      </c>
    </row>
    <row r="9" spans="1:11" ht="26.25" customHeight="1">
      <c r="A9" s="84" t="s">
        <v>139</v>
      </c>
      <c r="B9" s="84">
        <v>0.3</v>
      </c>
      <c r="C9" s="43">
        <f ca="1">коэф.дифференц!E8</f>
        <v>1.1499999999999999</v>
      </c>
      <c r="D9" s="43">
        <f t="shared" si="0"/>
        <v>0.34499999999999997</v>
      </c>
      <c r="E9" s="92">
        <v>0.6</v>
      </c>
      <c r="F9" s="44">
        <v>1</v>
      </c>
      <c r="G9" s="44">
        <f t="shared" si="1"/>
        <v>0.6</v>
      </c>
      <c r="H9" s="93">
        <v>0.1</v>
      </c>
      <c r="I9" s="43">
        <f ca="1">'коэф. коммун.услуг'!M8</f>
        <v>0.37475214805023133</v>
      </c>
      <c r="J9" s="43">
        <f t="shared" si="2"/>
        <v>3.7475214805023138E-2</v>
      </c>
      <c r="K9" s="45">
        <f t="shared" si="3"/>
        <v>0.98247521480502309</v>
      </c>
    </row>
    <row r="10" spans="1:11" ht="29.25" customHeight="1">
      <c r="A10" s="84" t="s">
        <v>122</v>
      </c>
      <c r="B10" s="84">
        <v>0.3</v>
      </c>
      <c r="C10" s="43">
        <f ca="1">коэф.дифференц!E9</f>
        <v>1</v>
      </c>
      <c r="D10" s="43">
        <f t="shared" si="0"/>
        <v>0.3</v>
      </c>
      <c r="E10" s="92">
        <v>0.6</v>
      </c>
      <c r="F10" s="44">
        <v>1</v>
      </c>
      <c r="G10" s="44">
        <f t="shared" si="1"/>
        <v>0.6</v>
      </c>
      <c r="H10" s="93">
        <v>0.1</v>
      </c>
      <c r="I10" s="43">
        <f ca="1">'коэф. коммун.услуг'!M9</f>
        <v>1.1309631648437217</v>
      </c>
      <c r="J10" s="43">
        <f t="shared" si="2"/>
        <v>0.11309631648437218</v>
      </c>
      <c r="K10" s="45">
        <f t="shared" si="3"/>
        <v>1.0130963164843723</v>
      </c>
    </row>
    <row r="11" spans="1:11" ht="25.5" customHeight="1">
      <c r="A11" s="84" t="s">
        <v>123</v>
      </c>
      <c r="B11" s="84">
        <v>0.3</v>
      </c>
      <c r="C11" s="43">
        <f ca="1">коэф.дифференц!E10</f>
        <v>1</v>
      </c>
      <c r="D11" s="43">
        <f t="shared" si="0"/>
        <v>0.3</v>
      </c>
      <c r="E11" s="92">
        <v>0.6</v>
      </c>
      <c r="F11" s="44">
        <v>1</v>
      </c>
      <c r="G11" s="44">
        <f t="shared" si="1"/>
        <v>0.6</v>
      </c>
      <c r="H11" s="93">
        <v>0.1</v>
      </c>
      <c r="I11" s="43">
        <f ca="1">'коэф. коммун.услуг'!M10</f>
        <v>1.1309631648437217</v>
      </c>
      <c r="J11" s="43">
        <f t="shared" si="2"/>
        <v>0.11309631648437218</v>
      </c>
      <c r="K11" s="45">
        <f t="shared" si="3"/>
        <v>1.0130963164843723</v>
      </c>
    </row>
    <row r="12" spans="1:11" ht="30" customHeight="1">
      <c r="A12" s="84" t="s">
        <v>124</v>
      </c>
      <c r="B12" s="84">
        <v>0.3</v>
      </c>
      <c r="C12" s="43">
        <f ca="1">коэф.дифференц!E11</f>
        <v>1.1499999999999999</v>
      </c>
      <c r="D12" s="43">
        <f t="shared" si="0"/>
        <v>0.34499999999999997</v>
      </c>
      <c r="E12" s="92">
        <v>0.6</v>
      </c>
      <c r="F12" s="44">
        <v>1</v>
      </c>
      <c r="G12" s="44">
        <f t="shared" si="1"/>
        <v>0.6</v>
      </c>
      <c r="H12" s="93">
        <v>0.1</v>
      </c>
      <c r="I12" s="43">
        <f ca="1">'коэф. коммун.услуг'!M11</f>
        <v>0.37475214805023133</v>
      </c>
      <c r="J12" s="43">
        <f t="shared" si="2"/>
        <v>3.7475214805023138E-2</v>
      </c>
      <c r="K12" s="45">
        <f t="shared" si="3"/>
        <v>0.98247521480502309</v>
      </c>
    </row>
    <row r="13" spans="1:11" ht="30" customHeight="1">
      <c r="A13" s="84" t="s">
        <v>125</v>
      </c>
      <c r="B13" s="84">
        <v>0.3</v>
      </c>
      <c r="C13" s="43">
        <f ca="1">коэф.дифференц!E12</f>
        <v>1.1499999999999999</v>
      </c>
      <c r="D13" s="43">
        <f t="shared" si="0"/>
        <v>0.34499999999999997</v>
      </c>
      <c r="E13" s="92">
        <v>0.6</v>
      </c>
      <c r="F13" s="44">
        <v>1</v>
      </c>
      <c r="G13" s="44">
        <f t="shared" si="1"/>
        <v>0.6</v>
      </c>
      <c r="H13" s="93">
        <v>0.1</v>
      </c>
      <c r="I13" s="43">
        <f ca="1">'коэф. коммун.услуг'!M12</f>
        <v>0.37475214805023133</v>
      </c>
      <c r="J13" s="43">
        <f t="shared" si="2"/>
        <v>3.7475214805023138E-2</v>
      </c>
      <c r="K13" s="45">
        <f t="shared" si="3"/>
        <v>0.98247521480502309</v>
      </c>
    </row>
    <row r="14" spans="1:11" ht="27" customHeight="1">
      <c r="A14" s="84" t="s">
        <v>126</v>
      </c>
      <c r="B14" s="84">
        <v>0.3</v>
      </c>
      <c r="C14" s="43">
        <f ca="1">коэф.дифференц!E13</f>
        <v>1</v>
      </c>
      <c r="D14" s="43">
        <f t="shared" si="0"/>
        <v>0.3</v>
      </c>
      <c r="E14" s="92">
        <v>0.6</v>
      </c>
      <c r="F14" s="44">
        <v>1</v>
      </c>
      <c r="G14" s="44">
        <f t="shared" si="1"/>
        <v>0.6</v>
      </c>
      <c r="H14" s="93">
        <v>0.1</v>
      </c>
      <c r="I14" s="43">
        <f ca="1">'коэф. коммун.услуг'!M13</f>
        <v>1.1309631648437217</v>
      </c>
      <c r="J14" s="43">
        <f t="shared" si="2"/>
        <v>0.11309631648437218</v>
      </c>
      <c r="K14" s="45">
        <f t="shared" si="3"/>
        <v>1.0130963164843723</v>
      </c>
    </row>
    <row r="15" spans="1:11" ht="21.75" customHeight="1">
      <c r="A15" s="84" t="s">
        <v>127</v>
      </c>
      <c r="B15" s="84">
        <v>0.3</v>
      </c>
      <c r="C15" s="43">
        <f ca="1">коэф.дифференц!E14</f>
        <v>1</v>
      </c>
      <c r="D15" s="43">
        <f t="shared" si="0"/>
        <v>0.3</v>
      </c>
      <c r="E15" s="92">
        <v>0.6</v>
      </c>
      <c r="F15" s="44">
        <v>1</v>
      </c>
      <c r="G15" s="44">
        <f t="shared" si="1"/>
        <v>0.6</v>
      </c>
      <c r="H15" s="93">
        <v>0.1</v>
      </c>
      <c r="I15" s="43">
        <f ca="1">'коэф. коммун.услуг'!M14</f>
        <v>1.1309631648437217</v>
      </c>
      <c r="J15" s="43">
        <f t="shared" si="2"/>
        <v>0.11309631648437218</v>
      </c>
      <c r="K15" s="45">
        <f t="shared" si="3"/>
        <v>1.0130963164843723</v>
      </c>
    </row>
    <row r="16" spans="1:11" ht="33.75" hidden="1" customHeight="1">
      <c r="A16" s="84" t="s">
        <v>128</v>
      </c>
      <c r="B16" s="84">
        <v>0.3</v>
      </c>
      <c r="C16" s="43">
        <f ca="1">коэф.дифференц!E15</f>
        <v>1</v>
      </c>
      <c r="D16" s="43">
        <f t="shared" si="0"/>
        <v>0.3</v>
      </c>
      <c r="E16" s="92">
        <v>0.6</v>
      </c>
      <c r="F16" s="44">
        <v>1</v>
      </c>
      <c r="G16" s="44">
        <f t="shared" si="1"/>
        <v>0.6</v>
      </c>
      <c r="H16" s="93">
        <v>0.1</v>
      </c>
      <c r="I16" s="43">
        <f ca="1">'коэф. коммун.услуг'!M15</f>
        <v>1.1309631648437217</v>
      </c>
      <c r="J16" s="43">
        <f t="shared" si="2"/>
        <v>0.11309631648437218</v>
      </c>
      <c r="K16" s="45">
        <f t="shared" si="3"/>
        <v>1.0130963164843723</v>
      </c>
    </row>
    <row r="17" spans="1:11" ht="24">
      <c r="A17" s="84" t="s">
        <v>129</v>
      </c>
      <c r="B17" s="84">
        <v>0.3</v>
      </c>
      <c r="C17" s="43">
        <f ca="1">коэф.дифференц!E16</f>
        <v>1</v>
      </c>
      <c r="D17" s="43">
        <f t="shared" si="0"/>
        <v>0.3</v>
      </c>
      <c r="E17" s="92">
        <v>0.6</v>
      </c>
      <c r="F17" s="44">
        <v>1</v>
      </c>
      <c r="G17" s="44">
        <f t="shared" si="1"/>
        <v>0.6</v>
      </c>
      <c r="H17" s="93">
        <v>0.1</v>
      </c>
      <c r="I17" s="43">
        <f ca="1">'коэф. коммун.услуг'!M16</f>
        <v>1.1309631648437217</v>
      </c>
      <c r="J17" s="43">
        <f t="shared" si="2"/>
        <v>0.11309631648437218</v>
      </c>
      <c r="K17" s="45">
        <f t="shared" si="3"/>
        <v>1.0130963164843723</v>
      </c>
    </row>
    <row r="18" spans="1:11" ht="24">
      <c r="A18" s="84" t="s">
        <v>130</v>
      </c>
      <c r="B18" s="84">
        <v>0.3</v>
      </c>
      <c r="C18" s="43">
        <f ca="1">коэф.дифференц!E17</f>
        <v>1</v>
      </c>
      <c r="D18" s="43">
        <f t="shared" si="0"/>
        <v>0.3</v>
      </c>
      <c r="E18" s="92">
        <v>0.6</v>
      </c>
      <c r="F18" s="44">
        <v>1</v>
      </c>
      <c r="G18" s="44">
        <f t="shared" si="1"/>
        <v>0.6</v>
      </c>
      <c r="H18" s="93">
        <v>0.1</v>
      </c>
      <c r="I18" s="43">
        <f ca="1">'коэф. коммун.услуг'!M17</f>
        <v>1.0873412216844356</v>
      </c>
      <c r="J18" s="43">
        <f t="shared" si="2"/>
        <v>0.10873412216844357</v>
      </c>
      <c r="K18" s="45">
        <f t="shared" si="3"/>
        <v>1.0087341221684436</v>
      </c>
    </row>
    <row r="19" spans="1:11" ht="24">
      <c r="A19" s="84" t="s">
        <v>131</v>
      </c>
      <c r="B19" s="84">
        <v>0.3</v>
      </c>
      <c r="C19" s="43">
        <f ca="1">коэф.дифференц!E18</f>
        <v>1</v>
      </c>
      <c r="D19" s="43">
        <f t="shared" si="0"/>
        <v>0.3</v>
      </c>
      <c r="E19" s="92">
        <v>0.6</v>
      </c>
      <c r="F19" s="44">
        <v>1</v>
      </c>
      <c r="G19" s="44">
        <f t="shared" si="1"/>
        <v>0.6</v>
      </c>
      <c r="H19" s="93">
        <v>0.1</v>
      </c>
      <c r="I19" s="43">
        <f ca="1">'коэф. коммун.услуг'!M18</f>
        <v>1.0873412216844356</v>
      </c>
      <c r="J19" s="43">
        <f t="shared" si="2"/>
        <v>0.10873412216844357</v>
      </c>
      <c r="K19" s="45">
        <f t="shared" si="3"/>
        <v>1.0087341221684436</v>
      </c>
    </row>
    <row r="20" spans="1:11" ht="24">
      <c r="A20" s="84" t="s">
        <v>132</v>
      </c>
      <c r="B20" s="84">
        <v>0.3</v>
      </c>
      <c r="C20" s="43">
        <f ca="1">коэф.дифференц!E19</f>
        <v>1</v>
      </c>
      <c r="D20" s="43">
        <f t="shared" si="0"/>
        <v>0.3</v>
      </c>
      <c r="E20" s="92">
        <v>0.6</v>
      </c>
      <c r="F20" s="44">
        <v>1</v>
      </c>
      <c r="G20" s="44">
        <f t="shared" si="1"/>
        <v>0.6</v>
      </c>
      <c r="H20" s="93">
        <v>0.1</v>
      </c>
      <c r="I20" s="43">
        <f ca="1">'коэф. коммун.услуг'!M19</f>
        <v>1.1309631648437217</v>
      </c>
      <c r="J20" s="43">
        <f t="shared" si="2"/>
        <v>0.11309631648437218</v>
      </c>
      <c r="K20" s="45">
        <f t="shared" si="3"/>
        <v>1.0130963164843723</v>
      </c>
    </row>
    <row r="21" spans="1:11" ht="24">
      <c r="A21" s="84" t="s">
        <v>133</v>
      </c>
      <c r="B21" s="84">
        <v>0.3</v>
      </c>
      <c r="C21" s="43">
        <f ca="1">коэф.дифференц!E20</f>
        <v>1</v>
      </c>
      <c r="D21" s="43">
        <f t="shared" si="0"/>
        <v>0.3</v>
      </c>
      <c r="E21" s="92">
        <v>0.6</v>
      </c>
      <c r="F21" s="44">
        <v>1</v>
      </c>
      <c r="G21" s="44">
        <f t="shared" si="1"/>
        <v>0.6</v>
      </c>
      <c r="H21" s="93">
        <v>0.1</v>
      </c>
      <c r="I21" s="43">
        <f ca="1">'коэф. коммун.услуг'!M20</f>
        <v>1.1309631648437217</v>
      </c>
      <c r="J21" s="43">
        <f t="shared" si="2"/>
        <v>0.11309631648437218</v>
      </c>
      <c r="K21" s="45">
        <f t="shared" si="3"/>
        <v>1.0130963164843723</v>
      </c>
    </row>
    <row r="22" spans="1:11" ht="24">
      <c r="A22" s="84" t="s">
        <v>134</v>
      </c>
      <c r="B22" s="84">
        <v>0.3</v>
      </c>
      <c r="C22" s="43">
        <f ca="1">коэф.дифференц!E21</f>
        <v>1</v>
      </c>
      <c r="D22" s="43">
        <f t="shared" si="0"/>
        <v>0.3</v>
      </c>
      <c r="E22" s="92">
        <v>0.6</v>
      </c>
      <c r="F22" s="44">
        <v>1</v>
      </c>
      <c r="G22" s="44">
        <f t="shared" si="1"/>
        <v>0.6</v>
      </c>
      <c r="H22" s="93">
        <v>0.1</v>
      </c>
      <c r="I22" s="43">
        <f ca="1">'коэф. коммун.услуг'!M21</f>
        <v>1.1309631648437217</v>
      </c>
      <c r="J22" s="43">
        <f t="shared" si="2"/>
        <v>0.11309631648437218</v>
      </c>
      <c r="K22" s="45">
        <f t="shared" si="3"/>
        <v>1.0130963164843723</v>
      </c>
    </row>
    <row r="23" spans="1:11" ht="24">
      <c r="A23" s="84" t="s">
        <v>135</v>
      </c>
      <c r="B23" s="84">
        <v>0.3</v>
      </c>
      <c r="C23" s="43">
        <f ca="1">коэф.дифференц!E22</f>
        <v>1</v>
      </c>
      <c r="D23" s="43">
        <f t="shared" si="0"/>
        <v>0.3</v>
      </c>
      <c r="E23" s="92">
        <v>0.6</v>
      </c>
      <c r="F23" s="44">
        <v>1</v>
      </c>
      <c r="G23" s="44">
        <f t="shared" si="1"/>
        <v>0.6</v>
      </c>
      <c r="H23" s="93">
        <v>0.1</v>
      </c>
      <c r="I23" s="43">
        <f ca="1">'коэф. коммун.услуг'!M22</f>
        <v>1.1309631648437217</v>
      </c>
      <c r="J23" s="43">
        <f t="shared" si="2"/>
        <v>0.11309631648437218</v>
      </c>
      <c r="K23" s="45">
        <f t="shared" si="3"/>
        <v>1.0130963164843723</v>
      </c>
    </row>
    <row r="24" spans="1:11" ht="24">
      <c r="A24" s="84" t="s">
        <v>136</v>
      </c>
      <c r="B24" s="84">
        <v>0.3</v>
      </c>
      <c r="C24" s="43">
        <f ca="1">коэф.дифференц!E23</f>
        <v>1</v>
      </c>
      <c r="D24" s="43">
        <f t="shared" si="0"/>
        <v>0.3</v>
      </c>
      <c r="E24" s="92">
        <v>0.6</v>
      </c>
      <c r="F24" s="44">
        <v>1</v>
      </c>
      <c r="G24" s="44">
        <f t="shared" si="1"/>
        <v>0.6</v>
      </c>
      <c r="H24" s="93">
        <v>0.1</v>
      </c>
      <c r="I24" s="43">
        <f ca="1">'коэф. коммун.услуг'!M23</f>
        <v>1.1309631648437217</v>
      </c>
      <c r="J24" s="43">
        <f t="shared" si="2"/>
        <v>0.11309631648437218</v>
      </c>
      <c r="K24" s="45">
        <f t="shared" si="3"/>
        <v>1.0130963164843723</v>
      </c>
    </row>
    <row r="25" spans="1:11" ht="24">
      <c r="A25" s="84" t="s">
        <v>137</v>
      </c>
      <c r="B25" s="84">
        <v>0.3</v>
      </c>
      <c r="C25" s="43">
        <f ca="1">коэф.дифференц!E24</f>
        <v>1</v>
      </c>
      <c r="D25" s="43">
        <f t="shared" si="0"/>
        <v>0.3</v>
      </c>
      <c r="E25" s="92">
        <v>0.6</v>
      </c>
      <c r="F25" s="44">
        <v>1</v>
      </c>
      <c r="G25" s="44">
        <f t="shared" si="1"/>
        <v>0.6</v>
      </c>
      <c r="H25" s="93">
        <v>0.1</v>
      </c>
      <c r="I25" s="43">
        <f ca="1">'коэф. коммун.услуг'!M24</f>
        <v>1.0873412216844356</v>
      </c>
      <c r="J25" s="43">
        <f t="shared" si="2"/>
        <v>0.10873412216844357</v>
      </c>
      <c r="K25" s="45">
        <f t="shared" si="3"/>
        <v>1.0087341221684436</v>
      </c>
    </row>
  </sheetData>
  <mergeCells count="3">
    <mergeCell ref="I1:K1"/>
    <mergeCell ref="I2:K2"/>
    <mergeCell ref="A3:K3"/>
  </mergeCells>
  <phoneticPr fontId="2" type="noConversion"/>
  <pageMargins left="0.35433070866141736" right="0.35433070866141736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J25"/>
  <sheetViews>
    <sheetView view="pageBreakPreview" topLeftCell="A4" zoomScaleNormal="100" zoomScaleSheetLayoutView="100" workbookViewId="0">
      <selection activeCell="E17" sqref="E17"/>
    </sheetView>
  </sheetViews>
  <sheetFormatPr defaultRowHeight="12.75"/>
  <cols>
    <col min="1" max="1" width="23.5703125" style="2" customWidth="1"/>
    <col min="2" max="2" width="11.140625" style="2" customWidth="1"/>
    <col min="3" max="3" width="17.28515625" style="2" customWidth="1"/>
    <col min="4" max="4" width="10.85546875" style="2" customWidth="1"/>
    <col min="5" max="5" width="10.28515625" style="2" customWidth="1"/>
    <col min="6" max="6" width="13.7109375" style="2" hidden="1" customWidth="1"/>
    <col min="7" max="7" width="23.42578125" style="2" customWidth="1"/>
    <col min="8" max="8" width="13.140625" style="2" customWidth="1"/>
    <col min="9" max="9" width="13.5703125" style="2" customWidth="1"/>
    <col min="10" max="10" width="10.7109375" style="2" customWidth="1"/>
    <col min="11" max="16384" width="9.140625" style="2"/>
  </cols>
  <sheetData>
    <row r="1" spans="1:10">
      <c r="I1" s="109" t="s">
        <v>108</v>
      </c>
      <c r="J1" s="109"/>
    </row>
    <row r="2" spans="1:10">
      <c r="I2" s="109" t="s">
        <v>62</v>
      </c>
      <c r="J2" s="109"/>
    </row>
    <row r="3" spans="1:10">
      <c r="A3" s="109" t="s">
        <v>103</v>
      </c>
      <c r="B3" s="109"/>
      <c r="C3" s="109"/>
      <c r="D3" s="109"/>
      <c r="E3" s="109"/>
      <c r="F3" s="109"/>
      <c r="G3" s="109"/>
      <c r="H3" s="109"/>
      <c r="I3" s="109"/>
      <c r="J3" s="109"/>
    </row>
    <row r="4" spans="1:10" ht="8.25" customHeight="1"/>
    <row r="5" spans="1:10" s="50" customFormat="1" ht="72" customHeight="1">
      <c r="A5" s="42"/>
      <c r="B5" s="11" t="s">
        <v>51</v>
      </c>
      <c r="C5" s="11" t="s">
        <v>52</v>
      </c>
      <c r="D5" s="11" t="s">
        <v>53</v>
      </c>
      <c r="E5" s="11" t="s">
        <v>54</v>
      </c>
      <c r="F5" s="11" t="s">
        <v>55</v>
      </c>
      <c r="G5" s="11" t="s">
        <v>56</v>
      </c>
      <c r="H5" s="49" t="s">
        <v>1</v>
      </c>
      <c r="I5" s="1" t="s">
        <v>107</v>
      </c>
      <c r="J5" s="11" t="s">
        <v>2</v>
      </c>
    </row>
    <row r="6" spans="1:10" ht="24">
      <c r="A6" s="84" t="s">
        <v>119</v>
      </c>
      <c r="B6" s="51">
        <v>2105</v>
      </c>
      <c r="C6" s="51">
        <v>630</v>
      </c>
      <c r="D6" s="51"/>
      <c r="E6" s="51">
        <v>310</v>
      </c>
      <c r="F6" s="51"/>
      <c r="G6" s="51"/>
      <c r="H6" s="52">
        <f>SUM(B6:G6)</f>
        <v>3045</v>
      </c>
      <c r="I6" s="74">
        <v>8335</v>
      </c>
      <c r="J6" s="53">
        <f>SUM((H6/I6)/(H25/I25))</f>
        <v>0.93725295105827755</v>
      </c>
    </row>
    <row r="7" spans="1:10" ht="24">
      <c r="A7" s="84" t="s">
        <v>138</v>
      </c>
      <c r="B7" s="51">
        <v>90</v>
      </c>
      <c r="C7" s="51">
        <v>65</v>
      </c>
      <c r="D7" s="51"/>
      <c r="E7" s="51">
        <v>5</v>
      </c>
      <c r="F7" s="51"/>
      <c r="G7" s="51"/>
      <c r="H7" s="52">
        <f t="shared" ref="H7:H24" si="0">SUM(B7:G7)</f>
        <v>160</v>
      </c>
      <c r="I7" s="75">
        <v>1837</v>
      </c>
      <c r="J7" s="53">
        <f>SUM((H7/I7)/(H25/I25))</f>
        <v>0.22345287669735656</v>
      </c>
    </row>
    <row r="8" spans="1:10" ht="24">
      <c r="A8" s="84" t="s">
        <v>139</v>
      </c>
      <c r="B8" s="51">
        <v>50</v>
      </c>
      <c r="C8" s="51">
        <v>20</v>
      </c>
      <c r="D8" s="51"/>
      <c r="E8" s="51">
        <v>25</v>
      </c>
      <c r="F8" s="51"/>
      <c r="G8" s="51"/>
      <c r="H8" s="52">
        <f t="shared" si="0"/>
        <v>95</v>
      </c>
      <c r="I8" s="74">
        <v>318</v>
      </c>
      <c r="J8" s="53">
        <f>SUM((H8/I8)/(H25/I25))</f>
        <v>0.76642843507938641</v>
      </c>
    </row>
    <row r="9" spans="1:10" ht="24">
      <c r="A9" s="84" t="s">
        <v>122</v>
      </c>
      <c r="B9" s="51">
        <v>80</v>
      </c>
      <c r="C9" s="51"/>
      <c r="D9" s="51"/>
      <c r="E9" s="51"/>
      <c r="F9" s="51"/>
      <c r="G9" s="51"/>
      <c r="H9" s="52">
        <f t="shared" si="0"/>
        <v>80</v>
      </c>
      <c r="I9" s="74">
        <v>1278</v>
      </c>
      <c r="J9" s="53">
        <f>SUM((H9/I9)/(H25/I25))</f>
        <v>0.16059582726644914</v>
      </c>
    </row>
    <row r="10" spans="1:10" ht="24">
      <c r="A10" s="84" t="s">
        <v>123</v>
      </c>
      <c r="B10" s="51">
        <v>4870</v>
      </c>
      <c r="C10" s="51">
        <v>285</v>
      </c>
      <c r="D10" s="51"/>
      <c r="E10" s="51">
        <v>275</v>
      </c>
      <c r="F10" s="51"/>
      <c r="G10" s="51"/>
      <c r="H10" s="52">
        <f t="shared" si="0"/>
        <v>5430</v>
      </c>
      <c r="I10" s="75">
        <v>8513</v>
      </c>
      <c r="J10" s="53">
        <f>SUM((H10/I10)/(H25/I25))</f>
        <v>1.63641073527049</v>
      </c>
    </row>
    <row r="11" spans="1:10" ht="22.5" customHeight="1">
      <c r="A11" s="84" t="s">
        <v>124</v>
      </c>
      <c r="B11" s="51">
        <v>15</v>
      </c>
      <c r="C11" s="51">
        <v>50</v>
      </c>
      <c r="D11" s="51"/>
      <c r="E11" s="51">
        <v>5</v>
      </c>
      <c r="F11" s="51"/>
      <c r="G11" s="51"/>
      <c r="H11" s="52">
        <f t="shared" si="0"/>
        <v>70</v>
      </c>
      <c r="I11" s="74">
        <v>330</v>
      </c>
      <c r="J11" s="53">
        <f>SUM((H11/I11)/(H25/I25))</f>
        <v>0.54420086012335378</v>
      </c>
    </row>
    <row r="12" spans="1:10" ht="24">
      <c r="A12" s="84" t="s">
        <v>125</v>
      </c>
      <c r="B12" s="51">
        <v>150</v>
      </c>
      <c r="C12" s="51">
        <v>17</v>
      </c>
      <c r="D12" s="51"/>
      <c r="E12" s="51">
        <v>5</v>
      </c>
      <c r="F12" s="51"/>
      <c r="G12" s="51"/>
      <c r="H12" s="52">
        <f t="shared" si="0"/>
        <v>172</v>
      </c>
      <c r="I12" s="74">
        <v>340</v>
      </c>
      <c r="J12" s="53">
        <f>SUM((H12/I12)/(H25/I25))</f>
        <v>1.2978504546471243</v>
      </c>
    </row>
    <row r="13" spans="1:10" ht="24">
      <c r="A13" s="84" t="s">
        <v>126</v>
      </c>
      <c r="B13" s="51">
        <v>120</v>
      </c>
      <c r="C13" s="51">
        <v>10</v>
      </c>
      <c r="D13" s="51"/>
      <c r="E13" s="51">
        <v>10</v>
      </c>
      <c r="F13" s="51"/>
      <c r="G13" s="51"/>
      <c r="H13" s="52">
        <f t="shared" si="0"/>
        <v>140</v>
      </c>
      <c r="I13" s="74">
        <v>1540</v>
      </c>
      <c r="J13" s="53">
        <f>SUM((H13/I13)/(H25/I25))</f>
        <v>0.23322894005286593</v>
      </c>
    </row>
    <row r="14" spans="1:10" ht="24">
      <c r="A14" s="84" t="s">
        <v>127</v>
      </c>
      <c r="B14" s="51">
        <v>775</v>
      </c>
      <c r="C14" s="51">
        <v>300</v>
      </c>
      <c r="D14" s="51"/>
      <c r="E14" s="51">
        <v>10</v>
      </c>
      <c r="F14" s="51"/>
      <c r="G14" s="51"/>
      <c r="H14" s="52">
        <f t="shared" si="0"/>
        <v>1085</v>
      </c>
      <c r="I14" s="74">
        <v>7008</v>
      </c>
      <c r="J14" s="53">
        <f>SUM((H14/I14)/(H25/I25))</f>
        <v>0.39720139833489648</v>
      </c>
    </row>
    <row r="15" spans="1:10" ht="24">
      <c r="A15" s="84" t="s">
        <v>128</v>
      </c>
      <c r="B15" s="51">
        <v>920</v>
      </c>
      <c r="C15" s="51">
        <v>240</v>
      </c>
      <c r="D15" s="51"/>
      <c r="E15" s="51">
        <v>10</v>
      </c>
      <c r="F15" s="51"/>
      <c r="G15" s="51"/>
      <c r="H15" s="52">
        <f t="shared" si="0"/>
        <v>1170</v>
      </c>
      <c r="I15" s="74">
        <v>7485</v>
      </c>
      <c r="J15" s="53">
        <f>SUM((H15/I15)/(H25/I25))</f>
        <v>0.40102290694460707</v>
      </c>
    </row>
    <row r="16" spans="1:10" ht="24">
      <c r="A16" s="84" t="s">
        <v>129</v>
      </c>
      <c r="B16" s="5">
        <v>2295</v>
      </c>
      <c r="C16" s="5">
        <v>710</v>
      </c>
      <c r="D16" s="5"/>
      <c r="E16" s="5">
        <v>85</v>
      </c>
      <c r="F16" s="5"/>
      <c r="G16" s="5"/>
      <c r="H16" s="52">
        <f t="shared" si="0"/>
        <v>3090</v>
      </c>
      <c r="I16" s="74">
        <v>12152</v>
      </c>
      <c r="J16" s="53">
        <f>SUM((H16/I16)/(H25/I25))</f>
        <v>0.65235777422621066</v>
      </c>
    </row>
    <row r="17" spans="1:10" ht="24">
      <c r="A17" s="84" t="s">
        <v>130</v>
      </c>
      <c r="B17" s="5">
        <v>140</v>
      </c>
      <c r="C17" s="5">
        <v>110</v>
      </c>
      <c r="D17" s="5"/>
      <c r="E17" s="5">
        <v>160</v>
      </c>
      <c r="F17" s="5"/>
      <c r="G17" s="5"/>
      <c r="H17" s="52">
        <f t="shared" si="0"/>
        <v>410</v>
      </c>
      <c r="I17" s="74">
        <v>1735</v>
      </c>
      <c r="J17" s="53">
        <f>SUM((H17/I17)/(H25/I25))</f>
        <v>0.60626081823540368</v>
      </c>
    </row>
    <row r="18" spans="1:10" ht="24">
      <c r="A18" s="84" t="s">
        <v>131</v>
      </c>
      <c r="B18" s="5">
        <v>1830</v>
      </c>
      <c r="C18" s="5">
        <v>300</v>
      </c>
      <c r="D18" s="5"/>
      <c r="E18" s="5">
        <v>1030</v>
      </c>
      <c r="F18" s="5"/>
      <c r="G18" s="5"/>
      <c r="H18" s="52">
        <f t="shared" si="0"/>
        <v>3160</v>
      </c>
      <c r="I18" s="74">
        <v>11397</v>
      </c>
      <c r="J18" s="53">
        <f>SUM((H18/I18)/(H25/I25))</f>
        <v>0.71133087270664375</v>
      </c>
    </row>
    <row r="19" spans="1:10" ht="24">
      <c r="A19" s="84" t="s">
        <v>132</v>
      </c>
      <c r="B19" s="5">
        <v>12030</v>
      </c>
      <c r="C19" s="5">
        <v>1180</v>
      </c>
      <c r="D19" s="5"/>
      <c r="E19" s="5">
        <v>325</v>
      </c>
      <c r="F19" s="5"/>
      <c r="G19" s="5"/>
      <c r="H19" s="52">
        <f t="shared" si="0"/>
        <v>13535</v>
      </c>
      <c r="I19" s="74">
        <v>10445</v>
      </c>
      <c r="J19" s="53">
        <f>SUM((H19/I19)/(H25/I25))</f>
        <v>3.3244893001216798</v>
      </c>
    </row>
    <row r="20" spans="1:10" ht="24">
      <c r="A20" s="84" t="s">
        <v>133</v>
      </c>
      <c r="B20" s="5">
        <v>1025</v>
      </c>
      <c r="C20" s="5">
        <v>220</v>
      </c>
      <c r="D20" s="5"/>
      <c r="E20" s="5">
        <v>15</v>
      </c>
      <c r="F20" s="5"/>
      <c r="G20" s="5"/>
      <c r="H20" s="52">
        <f t="shared" si="0"/>
        <v>1260</v>
      </c>
      <c r="I20" s="74">
        <v>11758</v>
      </c>
      <c r="J20" s="53">
        <f>SUM((H20/I20)/(H25/I25))</f>
        <v>0.27492372079713573</v>
      </c>
    </row>
    <row r="21" spans="1:10" ht="24">
      <c r="A21" s="84" t="s">
        <v>134</v>
      </c>
      <c r="B21" s="5">
        <v>495</v>
      </c>
      <c r="C21" s="5">
        <v>200</v>
      </c>
      <c r="D21" s="5"/>
      <c r="E21" s="5">
        <v>20</v>
      </c>
      <c r="F21" s="5"/>
      <c r="G21" s="5"/>
      <c r="H21" s="52">
        <f t="shared" si="0"/>
        <v>715</v>
      </c>
      <c r="I21" s="74">
        <v>4178</v>
      </c>
      <c r="J21" s="53">
        <f>SUM((H21/I21)/(H25/I25))</f>
        <v>0.43904873468544531</v>
      </c>
    </row>
    <row r="22" spans="1:10" ht="24">
      <c r="A22" s="84" t="s">
        <v>135</v>
      </c>
      <c r="B22" s="5">
        <v>8055</v>
      </c>
      <c r="C22" s="5">
        <v>72</v>
      </c>
      <c r="D22" s="5"/>
      <c r="E22" s="5">
        <v>130</v>
      </c>
      <c r="F22" s="5"/>
      <c r="G22" s="5"/>
      <c r="H22" s="52">
        <f t="shared" si="0"/>
        <v>8257</v>
      </c>
      <c r="I22" s="74">
        <v>11498</v>
      </c>
      <c r="J22" s="53">
        <f>SUM((H22/I22)/(H25/I25))</f>
        <v>1.8423625794209126</v>
      </c>
    </row>
    <row r="23" spans="1:10" ht="24">
      <c r="A23" s="84" t="s">
        <v>136</v>
      </c>
      <c r="B23" s="5">
        <v>230</v>
      </c>
      <c r="C23" s="5"/>
      <c r="D23" s="5"/>
      <c r="E23" s="5"/>
      <c r="F23" s="5"/>
      <c r="G23" s="5"/>
      <c r="H23" s="52">
        <f t="shared" si="0"/>
        <v>230</v>
      </c>
      <c r="I23" s="74">
        <v>4583</v>
      </c>
      <c r="J23" s="53">
        <f>SUM((H23/I23)/(H25/I25))</f>
        <v>0.12875173867199449</v>
      </c>
    </row>
    <row r="24" spans="1:10" ht="24">
      <c r="A24" s="84" t="s">
        <v>137</v>
      </c>
      <c r="B24" s="5">
        <v>1285</v>
      </c>
      <c r="C24" s="5">
        <v>280</v>
      </c>
      <c r="D24" s="5"/>
      <c r="E24" s="5">
        <v>250</v>
      </c>
      <c r="F24" s="5"/>
      <c r="G24" s="5"/>
      <c r="H24" s="52">
        <f t="shared" si="0"/>
        <v>1815</v>
      </c>
      <c r="I24" s="74">
        <v>7945</v>
      </c>
      <c r="J24" s="53">
        <f>SUM((H24/I24)/(H25/I25))</f>
        <v>0.58608128233549006</v>
      </c>
    </row>
    <row r="25" spans="1:10">
      <c r="B25" s="95">
        <f>SUM(B6:B24)</f>
        <v>36560</v>
      </c>
      <c r="C25" s="95">
        <f t="shared" ref="C25:J25" si="1">SUM(C6:C24)</f>
        <v>4689</v>
      </c>
      <c r="D25" s="95">
        <f t="shared" si="1"/>
        <v>0</v>
      </c>
      <c r="E25" s="95">
        <f t="shared" si="1"/>
        <v>2670</v>
      </c>
      <c r="F25" s="95">
        <f t="shared" si="1"/>
        <v>0</v>
      </c>
      <c r="G25" s="95">
        <f t="shared" si="1"/>
        <v>0</v>
      </c>
      <c r="H25" s="95">
        <f t="shared" si="1"/>
        <v>43919</v>
      </c>
      <c r="I25" s="95">
        <f t="shared" si="1"/>
        <v>112675</v>
      </c>
      <c r="J25" s="95">
        <f t="shared" si="1"/>
        <v>15.163252206675722</v>
      </c>
    </row>
  </sheetData>
  <mergeCells count="3">
    <mergeCell ref="I1:J1"/>
    <mergeCell ref="I2:J2"/>
    <mergeCell ref="A3:J3"/>
  </mergeCells>
  <phoneticPr fontId="2" type="noConversion"/>
  <pageMargins left="0.39370078740157483" right="0.39370078740157483" top="0.19685039370078741" bottom="0.19685039370078741" header="0.51181102362204722" footer="0.51181102362204722"/>
  <pageSetup paperSize="9"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B1:G25"/>
  <sheetViews>
    <sheetView view="pageBreakPreview" topLeftCell="B1" zoomScale="60" zoomScaleNormal="100" workbookViewId="0">
      <selection activeCell="G6" sqref="G6"/>
    </sheetView>
  </sheetViews>
  <sheetFormatPr defaultRowHeight="12.75"/>
  <cols>
    <col min="1" max="1" width="9.140625" style="21"/>
    <col min="2" max="2" width="22.85546875" style="21" customWidth="1"/>
    <col min="3" max="3" width="22.5703125" style="21" customWidth="1"/>
    <col min="4" max="4" width="20.140625" style="21" customWidth="1"/>
    <col min="5" max="5" width="15.5703125" style="2" customWidth="1"/>
    <col min="6" max="6" width="14.140625" style="21" customWidth="1"/>
    <col min="7" max="7" width="12.140625" style="21" customWidth="1"/>
    <col min="8" max="16384" width="9.140625" style="21"/>
  </cols>
  <sheetData>
    <row r="1" spans="2:7">
      <c r="F1" s="109" t="s">
        <v>118</v>
      </c>
      <c r="G1" s="109"/>
    </row>
    <row r="2" spans="2:7">
      <c r="F2" s="109" t="s">
        <v>62</v>
      </c>
      <c r="G2" s="109"/>
    </row>
    <row r="3" spans="2:7">
      <c r="B3" s="108" t="s">
        <v>102</v>
      </c>
      <c r="C3" s="108"/>
      <c r="D3" s="108"/>
      <c r="E3" s="108"/>
      <c r="F3" s="108"/>
      <c r="G3" s="108"/>
    </row>
    <row r="5" spans="2:7" ht="51">
      <c r="B5" s="37"/>
      <c r="C5" s="15" t="s">
        <v>31</v>
      </c>
      <c r="D5" s="15" t="s">
        <v>32</v>
      </c>
      <c r="E5" s="1" t="s">
        <v>107</v>
      </c>
      <c r="F5" s="15" t="s">
        <v>37</v>
      </c>
      <c r="G5" s="9" t="s">
        <v>33</v>
      </c>
    </row>
    <row r="6" spans="2:7" ht="26.25" customHeight="1">
      <c r="B6" s="84" t="s">
        <v>119</v>
      </c>
      <c r="C6" s="48">
        <f ca="1">'коэф.ст-ти бюджет.услуг'!E6</f>
        <v>1.0087341221684434</v>
      </c>
      <c r="D6" s="34">
        <f ca="1">потреб.бюджетн.услуг!H5</f>
        <v>0.96680274685400125</v>
      </c>
      <c r="E6" s="74">
        <v>8335</v>
      </c>
      <c r="F6" s="14">
        <f t="shared" ref="F6:F24" si="0">C6*D6*E6</f>
        <v>8128.6830795153528</v>
      </c>
      <c r="G6" s="48">
        <f t="shared" ref="G6:G24" si="1">C6*D6*$E$25/$F$25</f>
        <v>0.96459690442283608</v>
      </c>
    </row>
    <row r="7" spans="2:7" ht="24">
      <c r="B7" s="84" t="s">
        <v>138</v>
      </c>
      <c r="C7" s="48">
        <f ca="1">'коэф.ст-ти бюджет.услуг'!E7</f>
        <v>1.0087341221684434</v>
      </c>
      <c r="D7" s="34">
        <f ca="1">потреб.бюджетн.услуг!H6</f>
        <v>1.2184770717603863</v>
      </c>
      <c r="E7" s="75">
        <v>1837</v>
      </c>
      <c r="F7" s="14">
        <f t="shared" si="0"/>
        <v>2257.8923366327494</v>
      </c>
      <c r="G7" s="48">
        <f t="shared" si="1"/>
        <v>1.2156970130203415</v>
      </c>
    </row>
    <row r="8" spans="2:7" ht="24">
      <c r="B8" s="84" t="s">
        <v>139</v>
      </c>
      <c r="C8" s="48">
        <f ca="1">'коэф.ст-ти бюджет.услуг'!E8</f>
        <v>0.98247521480502309</v>
      </c>
      <c r="D8" s="34">
        <f ca="1">потреб.бюджетн.услуг!H7</f>
        <v>3.2561702657585574</v>
      </c>
      <c r="E8" s="74">
        <v>318</v>
      </c>
      <c r="F8" s="14">
        <f t="shared" si="0"/>
        <v>1017.3158928511319</v>
      </c>
      <c r="G8" s="48">
        <f t="shared" si="1"/>
        <v>3.1641712898047212</v>
      </c>
    </row>
    <row r="9" spans="2:7" ht="24">
      <c r="B9" s="84" t="s">
        <v>122</v>
      </c>
      <c r="C9" s="48">
        <f ca="1">'коэф.ст-ти бюджет.услуг'!E9</f>
        <v>1.013096316484372</v>
      </c>
      <c r="D9" s="34">
        <f ca="1">потреб.бюджетн.услуг!H8</f>
        <v>1.3596806699103585</v>
      </c>
      <c r="E9" s="74">
        <v>1278</v>
      </c>
      <c r="F9" s="14">
        <f t="shared" si="0"/>
        <v>1760.4289972433578</v>
      </c>
      <c r="G9" s="48">
        <f t="shared" si="1"/>
        <v>1.362444863928659</v>
      </c>
    </row>
    <row r="10" spans="2:7" ht="24">
      <c r="B10" s="84" t="s">
        <v>123</v>
      </c>
      <c r="C10" s="48">
        <f ca="1">'коэф.ст-ти бюджет.услуг'!E10</f>
        <v>1.013096316484372</v>
      </c>
      <c r="D10" s="34">
        <f ca="1">потреб.бюджетн.услуг!H9</f>
        <v>0.9653150798501926</v>
      </c>
      <c r="E10" s="75">
        <v>8513</v>
      </c>
      <c r="F10" s="14">
        <f t="shared" si="0"/>
        <v>8325.3492319372654</v>
      </c>
      <c r="G10" s="48">
        <f t="shared" si="1"/>
        <v>0.96727753929272697</v>
      </c>
    </row>
    <row r="11" spans="2:7" ht="24">
      <c r="B11" s="84" t="s">
        <v>124</v>
      </c>
      <c r="C11" s="48">
        <f ca="1">'коэф.ст-ти бюджет.услуг'!E11</f>
        <v>0.98247521480502309</v>
      </c>
      <c r="D11" s="34">
        <f ca="1">потреб.бюджетн.услуг!H10</f>
        <v>3.1883570792760563</v>
      </c>
      <c r="E11" s="74">
        <v>330</v>
      </c>
      <c r="F11" s="14">
        <f t="shared" si="0"/>
        <v>1033.7189960911635</v>
      </c>
      <c r="G11" s="48">
        <f t="shared" si="1"/>
        <v>3.0982740792090353</v>
      </c>
    </row>
    <row r="12" spans="2:7" ht="24">
      <c r="B12" s="84" t="s">
        <v>125</v>
      </c>
      <c r="C12" s="48">
        <f ca="1">'коэф.ст-ти бюджет.услуг'!E12</f>
        <v>0.98247521480502309</v>
      </c>
      <c r="D12" s="34">
        <f ca="1">потреб.бюджетн.услуг!H11</f>
        <v>3.1355026839294009</v>
      </c>
      <c r="E12" s="74">
        <v>340</v>
      </c>
      <c r="F12" s="14">
        <f t="shared" si="0"/>
        <v>1047.3882487911899</v>
      </c>
      <c r="G12" s="48">
        <f t="shared" si="1"/>
        <v>3.0469130180094561</v>
      </c>
    </row>
    <row r="13" spans="2:7" ht="24">
      <c r="B13" s="84" t="s">
        <v>126</v>
      </c>
      <c r="C13" s="48">
        <f ca="1">'коэф.ст-ти бюджет.услуг'!E13</f>
        <v>1.013096316484372</v>
      </c>
      <c r="D13" s="34">
        <f ca="1">потреб.бюджетн.услуг!H12</f>
        <v>1.2807358419848043</v>
      </c>
      <c r="E13" s="74">
        <v>1540</v>
      </c>
      <c r="F13" s="14">
        <f t="shared" si="0"/>
        <v>1998.1634964126465</v>
      </c>
      <c r="G13" s="48">
        <f t="shared" si="1"/>
        <v>1.2833395433036372</v>
      </c>
    </row>
    <row r="14" spans="2:7" ht="24">
      <c r="B14" s="84" t="s">
        <v>127</v>
      </c>
      <c r="C14" s="48">
        <f ca="1">'коэф.ст-ти бюджет.услуг'!E14</f>
        <v>1.013096316484372</v>
      </c>
      <c r="D14" s="34">
        <f ca="1">потреб.бюджетн.услуг!H13</f>
        <v>0.98027515376050744</v>
      </c>
      <c r="E14" s="74">
        <v>7008</v>
      </c>
      <c r="F14" s="14">
        <f t="shared" si="0"/>
        <v>6959.7369370907782</v>
      </c>
      <c r="G14" s="48">
        <f t="shared" si="1"/>
        <v>0.98226802662858459</v>
      </c>
    </row>
    <row r="15" spans="2:7" ht="24">
      <c r="B15" s="84" t="s">
        <v>128</v>
      </c>
      <c r="C15" s="48">
        <f ca="1">'коэф.ст-ти бюджет.услуг'!E15</f>
        <v>1.013096316484372</v>
      </c>
      <c r="D15" s="34">
        <f ca="1">потреб.бюджетн.услуг!H14</f>
        <v>0.97488245144889074</v>
      </c>
      <c r="E15" s="74">
        <v>7485</v>
      </c>
      <c r="F15" s="14">
        <f t="shared" si="0"/>
        <v>7392.5589069524221</v>
      </c>
      <c r="G15" s="48">
        <f t="shared" si="1"/>
        <v>0.97686436109905794</v>
      </c>
    </row>
    <row r="16" spans="2:7" ht="24">
      <c r="B16" s="84" t="s">
        <v>129</v>
      </c>
      <c r="C16" s="48">
        <f ca="1">'коэф.ст-ти бюджет.услуг'!E16</f>
        <v>1.013096316484372</v>
      </c>
      <c r="D16" s="34">
        <f ca="1">потреб.бюджетн.услуг!H15</f>
        <v>0.94445453597575146</v>
      </c>
      <c r="E16" s="74">
        <v>12152</v>
      </c>
      <c r="F16" s="14">
        <f t="shared" si="0"/>
        <v>11627.318096353454</v>
      </c>
      <c r="G16" s="48">
        <f t="shared" si="1"/>
        <v>0.94637458649693229</v>
      </c>
    </row>
    <row r="17" spans="2:7" ht="24">
      <c r="B17" s="84" t="s">
        <v>130</v>
      </c>
      <c r="C17" s="48">
        <f ca="1">'коэф.ст-ти бюджет.услуг'!E17</f>
        <v>1.0087341221684434</v>
      </c>
      <c r="D17" s="34">
        <f ca="1">потреб.бюджетн.услуг!H16</f>
        <v>1.2374557298627384</v>
      </c>
      <c r="E17" s="74">
        <v>1735</v>
      </c>
      <c r="F17" s="14">
        <f t="shared" si="0"/>
        <v>2165.7377266336689</v>
      </c>
      <c r="G17" s="48">
        <f t="shared" si="1"/>
        <v>1.2346323697052481</v>
      </c>
    </row>
    <row r="18" spans="2:7" ht="24">
      <c r="B18" s="84" t="s">
        <v>131</v>
      </c>
      <c r="C18" s="48">
        <f ca="1">'коэф.ст-ти бюджет.услуг'!E18</f>
        <v>1.0087341221684434</v>
      </c>
      <c r="D18" s="34">
        <f ca="1">потреб.бюджетн.услуг!H17</f>
        <v>0.94768736404535769</v>
      </c>
      <c r="E18" s="74">
        <v>11397</v>
      </c>
      <c r="F18" s="14">
        <f t="shared" si="0"/>
        <v>10895.128332625007</v>
      </c>
      <c r="G18" s="48">
        <f t="shared" si="1"/>
        <v>0.94552513498064661</v>
      </c>
    </row>
    <row r="19" spans="2:7" ht="24">
      <c r="B19" s="84" t="s">
        <v>132</v>
      </c>
      <c r="C19" s="48">
        <f ca="1">'коэф.ст-ти бюджет.услуг'!E19</f>
        <v>1.013096316484372</v>
      </c>
      <c r="D19" s="34">
        <f ca="1">потреб.бюджетн.услуг!H18</f>
        <v>0.95242991408136046</v>
      </c>
      <c r="E19" s="74">
        <v>10445</v>
      </c>
      <c r="F19" s="14">
        <f t="shared" si="0"/>
        <v>10078.414317414614</v>
      </c>
      <c r="G19" s="48">
        <f t="shared" si="1"/>
        <v>0.95436617833047099</v>
      </c>
    </row>
    <row r="20" spans="2:7" ht="24">
      <c r="B20" s="84" t="s">
        <v>133</v>
      </c>
      <c r="C20" s="48">
        <f ca="1">'коэф.ст-ти бюджет.услуг'!E20</f>
        <v>1.013096316484372</v>
      </c>
      <c r="D20" s="34">
        <f ca="1">потреб.бюджетн.услуг!H19</f>
        <v>0.94608980409864318</v>
      </c>
      <c r="E20" s="74">
        <v>11758</v>
      </c>
      <c r="F20" s="14">
        <f t="shared" si="0"/>
        <v>11269.808964014905</v>
      </c>
      <c r="G20" s="48">
        <f t="shared" si="1"/>
        <v>0.94801317907567861</v>
      </c>
    </row>
    <row r="21" spans="2:7" ht="24">
      <c r="B21" s="84" t="s">
        <v>134</v>
      </c>
      <c r="C21" s="48">
        <f ca="1">'коэф.ст-ти бюджет.услуг'!E21</f>
        <v>1.013096316484372</v>
      </c>
      <c r="D21" s="34">
        <f ca="1">потреб.бюджетн.услуг!H20</f>
        <v>1.0375940570860718</v>
      </c>
      <c r="E21" s="74">
        <v>4178</v>
      </c>
      <c r="F21" s="14">
        <f t="shared" si="0"/>
        <v>4391.8413926286139</v>
      </c>
      <c r="G21" s="48">
        <f t="shared" si="1"/>
        <v>1.0397034577339537</v>
      </c>
    </row>
    <row r="22" spans="2:7" ht="24">
      <c r="B22" s="84" t="s">
        <v>135</v>
      </c>
      <c r="C22" s="48">
        <f ca="1">'коэф.ст-ти бюджет.услуг'!E22</f>
        <v>1.013096316484372</v>
      </c>
      <c r="D22" s="34">
        <f ca="1">потреб.бюджетн.услуг!H21</f>
        <v>0.94723029428754346</v>
      </c>
      <c r="E22" s="74">
        <v>11498</v>
      </c>
      <c r="F22" s="14">
        <f t="shared" si="0"/>
        <v>11033.889232014848</v>
      </c>
      <c r="G22" s="48">
        <f t="shared" si="1"/>
        <v>0.94915598785027921</v>
      </c>
    </row>
    <row r="23" spans="2:7" ht="24">
      <c r="B23" s="84" t="s">
        <v>136</v>
      </c>
      <c r="C23" s="48">
        <f ca="1">'коэф.ст-ти бюджет.услуг'!E23</f>
        <v>1.013096316484372</v>
      </c>
      <c r="D23" s="34">
        <f ca="1">потреб.бюджетн.услуг!H22</f>
        <v>1.025050789242262</v>
      </c>
      <c r="E23" s="74">
        <v>4583</v>
      </c>
      <c r="F23" s="14">
        <f t="shared" si="0"/>
        <v>4759.331744397934</v>
      </c>
      <c r="G23" s="48">
        <f t="shared" si="1"/>
        <v>1.0271346897659521</v>
      </c>
    </row>
    <row r="24" spans="2:7" ht="24">
      <c r="B24" s="84" t="s">
        <v>137</v>
      </c>
      <c r="C24" s="48">
        <f ca="1">'коэф.ст-ти бюджет.услуг'!E24</f>
        <v>1.0087341221684434</v>
      </c>
      <c r="D24" s="34">
        <f ca="1">потреб.бюджетн.услуг!H23</f>
        <v>0.97029526818346068</v>
      </c>
      <c r="E24" s="74">
        <v>7945</v>
      </c>
      <c r="F24" s="14">
        <f t="shared" si="0"/>
        <v>7776.3272177541621</v>
      </c>
      <c r="G24" s="48">
        <f t="shared" si="1"/>
        <v>0.96808145726879113</v>
      </c>
    </row>
    <row r="25" spans="2:7">
      <c r="E25" s="2">
        <f>SUM(E6:E24)</f>
        <v>112675</v>
      </c>
      <c r="F25" s="94">
        <f>SUM(F6:F24)</f>
        <v>113919.03314735525</v>
      </c>
    </row>
  </sheetData>
  <mergeCells count="3">
    <mergeCell ref="F1:G1"/>
    <mergeCell ref="F2:G2"/>
    <mergeCell ref="B3:G3"/>
  </mergeCells>
  <phoneticPr fontId="2" type="noConversion"/>
  <pageMargins left="0.74803149606299213" right="0.74803149606299213" top="0.19685039370078741" bottom="0.19685039370078741" header="0.51181102362204722" footer="0.51181102362204722"/>
  <pageSetup paperSize="9" scale="10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E24"/>
  <sheetViews>
    <sheetView view="pageBreakPreview" topLeftCell="A7" zoomScaleNormal="100" workbookViewId="0">
      <selection activeCell="E13" sqref="E13"/>
    </sheetView>
  </sheetViews>
  <sheetFormatPr defaultRowHeight="12.75"/>
  <cols>
    <col min="1" max="1" width="22.85546875" style="21" customWidth="1"/>
    <col min="2" max="2" width="25.140625" style="21" customWidth="1"/>
    <col min="3" max="3" width="19.42578125" style="21" customWidth="1"/>
    <col min="4" max="4" width="22.42578125" style="21" customWidth="1"/>
    <col min="5" max="5" width="21.42578125" style="21" customWidth="1"/>
    <col min="6" max="16384" width="9.140625" style="21"/>
  </cols>
  <sheetData>
    <row r="1" spans="1:5">
      <c r="D1" s="109" t="s">
        <v>116</v>
      </c>
      <c r="E1" s="109"/>
    </row>
    <row r="2" spans="1:5">
      <c r="D2" s="109" t="s">
        <v>62</v>
      </c>
      <c r="E2" s="109"/>
    </row>
    <row r="3" spans="1:5">
      <c r="A3" s="108" t="s">
        <v>95</v>
      </c>
      <c r="B3" s="108"/>
      <c r="C3" s="108"/>
      <c r="D3" s="108"/>
      <c r="E3" s="108"/>
    </row>
    <row r="5" spans="1:5" ht="66" customHeight="1">
      <c r="A5" s="37"/>
      <c r="B5" s="23" t="s">
        <v>28</v>
      </c>
      <c r="C5" s="15" t="s">
        <v>29</v>
      </c>
      <c r="D5" s="23" t="s">
        <v>30</v>
      </c>
      <c r="E5" s="15" t="s">
        <v>31</v>
      </c>
    </row>
    <row r="6" spans="1:5" ht="27" customHeight="1">
      <c r="A6" s="84" t="s">
        <v>119</v>
      </c>
      <c r="B6" s="43">
        <f ca="1">коэф.дифференц!E6</f>
        <v>1</v>
      </c>
      <c r="C6" s="44">
        <v>1</v>
      </c>
      <c r="D6" s="43">
        <f ca="1">'коэф. коммун.услуг'!M6</f>
        <v>1.0873412216844356</v>
      </c>
      <c r="E6" s="45">
        <f t="shared" ref="E6:E24" si="0">0.3*B6+0.6*C6+0.1*D6</f>
        <v>1.0087341221684434</v>
      </c>
    </row>
    <row r="7" spans="1:5" ht="24" customHeight="1">
      <c r="A7" s="84" t="s">
        <v>138</v>
      </c>
      <c r="B7" s="43">
        <f ca="1">коэф.дифференц!E7</f>
        <v>1</v>
      </c>
      <c r="C7" s="44">
        <v>1</v>
      </c>
      <c r="D7" s="43">
        <f ca="1">'коэф. коммун.услуг'!M7</f>
        <v>1.0873412216844356</v>
      </c>
      <c r="E7" s="45">
        <f t="shared" si="0"/>
        <v>1.0087341221684434</v>
      </c>
    </row>
    <row r="8" spans="1:5" ht="26.25" customHeight="1">
      <c r="A8" s="84" t="s">
        <v>139</v>
      </c>
      <c r="B8" s="43">
        <f ca="1">коэф.дифференц!E8</f>
        <v>1.1499999999999999</v>
      </c>
      <c r="C8" s="44">
        <v>1</v>
      </c>
      <c r="D8" s="43">
        <f ca="1">'коэф. коммун.услуг'!M8</f>
        <v>0.37475214805023133</v>
      </c>
      <c r="E8" s="45">
        <f t="shared" si="0"/>
        <v>0.98247521480502309</v>
      </c>
    </row>
    <row r="9" spans="1:5" ht="29.25" customHeight="1">
      <c r="A9" s="84" t="s">
        <v>122</v>
      </c>
      <c r="B9" s="43">
        <f ca="1">коэф.дифференц!E9</f>
        <v>1</v>
      </c>
      <c r="C9" s="44">
        <v>1</v>
      </c>
      <c r="D9" s="43">
        <f ca="1">'коэф. коммун.услуг'!M9</f>
        <v>1.1309631648437217</v>
      </c>
      <c r="E9" s="45">
        <f t="shared" si="0"/>
        <v>1.013096316484372</v>
      </c>
    </row>
    <row r="10" spans="1:5" ht="25.5" customHeight="1">
      <c r="A10" s="84" t="s">
        <v>123</v>
      </c>
      <c r="B10" s="43">
        <f ca="1">коэф.дифференц!E10</f>
        <v>1</v>
      </c>
      <c r="C10" s="44">
        <v>1</v>
      </c>
      <c r="D10" s="43">
        <f ca="1">'коэф. коммун.услуг'!M10</f>
        <v>1.1309631648437217</v>
      </c>
      <c r="E10" s="45">
        <f t="shared" si="0"/>
        <v>1.013096316484372</v>
      </c>
    </row>
    <row r="11" spans="1:5" ht="30" customHeight="1">
      <c r="A11" s="84" t="s">
        <v>124</v>
      </c>
      <c r="B11" s="43">
        <f ca="1">коэф.дифференц!E11</f>
        <v>1.1499999999999999</v>
      </c>
      <c r="C11" s="44">
        <v>1</v>
      </c>
      <c r="D11" s="43">
        <f ca="1">'коэф. коммун.услуг'!M11</f>
        <v>0.37475214805023133</v>
      </c>
      <c r="E11" s="45">
        <f t="shared" si="0"/>
        <v>0.98247521480502309</v>
      </c>
    </row>
    <row r="12" spans="1:5" ht="30" customHeight="1">
      <c r="A12" s="84" t="s">
        <v>125</v>
      </c>
      <c r="B12" s="43">
        <f ca="1">коэф.дифференц!E12</f>
        <v>1.1499999999999999</v>
      </c>
      <c r="C12" s="44">
        <v>1</v>
      </c>
      <c r="D12" s="43">
        <f ca="1">'коэф. коммун.услуг'!M12</f>
        <v>0.37475214805023133</v>
      </c>
      <c r="E12" s="45">
        <f t="shared" si="0"/>
        <v>0.98247521480502309</v>
      </c>
    </row>
    <row r="13" spans="1:5" ht="27" customHeight="1">
      <c r="A13" s="84" t="s">
        <v>126</v>
      </c>
      <c r="B13" s="43">
        <f ca="1">коэф.дифференц!E13</f>
        <v>1</v>
      </c>
      <c r="C13" s="44">
        <v>1</v>
      </c>
      <c r="D13" s="43">
        <f ca="1">'коэф. коммун.услуг'!M13</f>
        <v>1.1309631648437217</v>
      </c>
      <c r="E13" s="45">
        <f t="shared" si="0"/>
        <v>1.013096316484372</v>
      </c>
    </row>
    <row r="14" spans="1:5" ht="30.75" customHeight="1">
      <c r="A14" s="84" t="s">
        <v>127</v>
      </c>
      <c r="B14" s="43">
        <f ca="1">коэф.дифференц!E14</f>
        <v>1</v>
      </c>
      <c r="C14" s="44">
        <v>1</v>
      </c>
      <c r="D14" s="43">
        <f ca="1">'коэф. коммун.услуг'!M14</f>
        <v>1.1309631648437217</v>
      </c>
      <c r="E14" s="45">
        <f t="shared" si="0"/>
        <v>1.013096316484372</v>
      </c>
    </row>
    <row r="15" spans="1:5" ht="30.75" customHeight="1">
      <c r="A15" s="84" t="s">
        <v>128</v>
      </c>
      <c r="B15" s="43">
        <f ca="1">коэф.дифференц!E15</f>
        <v>1</v>
      </c>
      <c r="C15" s="44">
        <v>1</v>
      </c>
      <c r="D15" s="43">
        <f ca="1">'коэф. коммун.услуг'!M15</f>
        <v>1.1309631648437217</v>
      </c>
      <c r="E15" s="45">
        <f t="shared" si="0"/>
        <v>1.013096316484372</v>
      </c>
    </row>
    <row r="16" spans="1:5" ht="24">
      <c r="A16" s="84" t="s">
        <v>129</v>
      </c>
      <c r="B16" s="43">
        <f ca="1">коэф.дифференц!E16</f>
        <v>1</v>
      </c>
      <c r="C16" s="44">
        <v>1</v>
      </c>
      <c r="D16" s="43">
        <f ca="1">'коэф. коммун.услуг'!M16</f>
        <v>1.1309631648437217</v>
      </c>
      <c r="E16" s="45">
        <f t="shared" si="0"/>
        <v>1.013096316484372</v>
      </c>
    </row>
    <row r="17" spans="1:5" ht="24">
      <c r="A17" s="84" t="s">
        <v>130</v>
      </c>
      <c r="B17" s="43">
        <f ca="1">коэф.дифференц!E17</f>
        <v>1</v>
      </c>
      <c r="C17" s="44">
        <v>1</v>
      </c>
      <c r="D17" s="43">
        <f ca="1">'коэф. коммун.услуг'!M17</f>
        <v>1.0873412216844356</v>
      </c>
      <c r="E17" s="45">
        <f t="shared" si="0"/>
        <v>1.0087341221684434</v>
      </c>
    </row>
    <row r="18" spans="1:5" ht="24">
      <c r="A18" s="84" t="s">
        <v>131</v>
      </c>
      <c r="B18" s="43">
        <f ca="1">коэф.дифференц!E18</f>
        <v>1</v>
      </c>
      <c r="C18" s="44">
        <v>1</v>
      </c>
      <c r="D18" s="43">
        <f ca="1">'коэф. коммун.услуг'!M18</f>
        <v>1.0873412216844356</v>
      </c>
      <c r="E18" s="45">
        <f t="shared" si="0"/>
        <v>1.0087341221684434</v>
      </c>
    </row>
    <row r="19" spans="1:5" ht="24">
      <c r="A19" s="84" t="s">
        <v>132</v>
      </c>
      <c r="B19" s="43">
        <f ca="1">коэф.дифференц!E19</f>
        <v>1</v>
      </c>
      <c r="C19" s="44">
        <v>1</v>
      </c>
      <c r="D19" s="43">
        <f ca="1">'коэф. коммун.услуг'!M19</f>
        <v>1.1309631648437217</v>
      </c>
      <c r="E19" s="45">
        <f t="shared" si="0"/>
        <v>1.013096316484372</v>
      </c>
    </row>
    <row r="20" spans="1:5" ht="24">
      <c r="A20" s="84" t="s">
        <v>133</v>
      </c>
      <c r="B20" s="43">
        <f ca="1">коэф.дифференц!E20</f>
        <v>1</v>
      </c>
      <c r="C20" s="44">
        <v>1</v>
      </c>
      <c r="D20" s="43">
        <f ca="1">'коэф. коммун.услуг'!M20</f>
        <v>1.1309631648437217</v>
      </c>
      <c r="E20" s="45">
        <f t="shared" si="0"/>
        <v>1.013096316484372</v>
      </c>
    </row>
    <row r="21" spans="1:5" ht="24">
      <c r="A21" s="84" t="s">
        <v>134</v>
      </c>
      <c r="B21" s="43">
        <f ca="1">коэф.дифференц!E21</f>
        <v>1</v>
      </c>
      <c r="C21" s="44">
        <v>1</v>
      </c>
      <c r="D21" s="43">
        <f ca="1">'коэф. коммун.услуг'!M21</f>
        <v>1.1309631648437217</v>
      </c>
      <c r="E21" s="45">
        <f t="shared" si="0"/>
        <v>1.013096316484372</v>
      </c>
    </row>
    <row r="22" spans="1:5" ht="24">
      <c r="A22" s="84" t="s">
        <v>135</v>
      </c>
      <c r="B22" s="43">
        <f ca="1">коэф.дифференц!E22</f>
        <v>1</v>
      </c>
      <c r="C22" s="44">
        <v>1</v>
      </c>
      <c r="D22" s="43">
        <f ca="1">'коэф. коммун.услуг'!M22</f>
        <v>1.1309631648437217</v>
      </c>
      <c r="E22" s="45">
        <f t="shared" si="0"/>
        <v>1.013096316484372</v>
      </c>
    </row>
    <row r="23" spans="1:5" ht="24">
      <c r="A23" s="84" t="s">
        <v>136</v>
      </c>
      <c r="B23" s="43">
        <f ca="1">коэф.дифференц!E23</f>
        <v>1</v>
      </c>
      <c r="C23" s="44">
        <v>1</v>
      </c>
      <c r="D23" s="43">
        <f ca="1">'коэф. коммун.услуг'!M23</f>
        <v>1.1309631648437217</v>
      </c>
      <c r="E23" s="45">
        <f t="shared" si="0"/>
        <v>1.013096316484372</v>
      </c>
    </row>
    <row r="24" spans="1:5" ht="24">
      <c r="A24" s="84" t="s">
        <v>137</v>
      </c>
      <c r="B24" s="43">
        <f ca="1">коэф.дифференц!E24</f>
        <v>1</v>
      </c>
      <c r="C24" s="44">
        <v>1</v>
      </c>
      <c r="D24" s="43">
        <f ca="1">'коэф. коммун.услуг'!M24</f>
        <v>1.0873412216844356</v>
      </c>
      <c r="E24" s="45">
        <f t="shared" si="0"/>
        <v>1.0087341221684434</v>
      </c>
    </row>
  </sheetData>
  <mergeCells count="3">
    <mergeCell ref="D1:E1"/>
    <mergeCell ref="D2:E2"/>
    <mergeCell ref="A3:E3"/>
  </mergeCells>
  <phoneticPr fontId="2" type="noConversion"/>
  <pageMargins left="0.74803149606299213" right="0.74803149606299213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H23"/>
  <sheetViews>
    <sheetView workbookViewId="0">
      <selection activeCell="B37" sqref="B37"/>
    </sheetView>
  </sheetViews>
  <sheetFormatPr defaultRowHeight="12.75"/>
  <cols>
    <col min="1" max="1" width="32.28515625" style="21" customWidth="1"/>
    <col min="2" max="2" width="14.42578125" style="21" bestFit="1" customWidth="1"/>
    <col min="3" max="4" width="7.85546875" style="21" customWidth="1"/>
    <col min="5" max="5" width="14.42578125" style="21" bestFit="1" customWidth="1"/>
    <col min="6" max="6" width="7.28515625" style="21" bestFit="1" customWidth="1"/>
    <col min="7" max="7" width="8.42578125" style="83" customWidth="1"/>
    <col min="8" max="8" width="16.42578125" style="2" customWidth="1"/>
    <col min="9" max="16384" width="9.140625" style="21"/>
  </cols>
  <sheetData>
    <row r="1" spans="1:8" ht="21.75" customHeight="1">
      <c r="A1" s="110" t="s">
        <v>92</v>
      </c>
      <c r="B1" s="110"/>
      <c r="C1" s="110"/>
      <c r="D1" s="110"/>
      <c r="E1" s="110"/>
      <c r="F1" s="110"/>
      <c r="G1" s="110"/>
      <c r="H1" s="110"/>
    </row>
    <row r="2" spans="1:8" ht="18" customHeight="1">
      <c r="B2" s="41"/>
      <c r="C2" s="41"/>
      <c r="D2" s="41"/>
      <c r="E2" s="41"/>
      <c r="F2" s="41"/>
      <c r="G2" s="90"/>
    </row>
    <row r="3" spans="1:8" ht="70.5" customHeight="1">
      <c r="A3" s="37"/>
      <c r="B3" s="23" t="s">
        <v>93</v>
      </c>
      <c r="C3" s="23" t="s">
        <v>140</v>
      </c>
      <c r="D3" s="23" t="s">
        <v>141</v>
      </c>
      <c r="E3" s="23" t="s">
        <v>94</v>
      </c>
      <c r="F3" s="23" t="s">
        <v>149</v>
      </c>
      <c r="G3" s="40" t="s">
        <v>142</v>
      </c>
      <c r="H3" s="11" t="s">
        <v>106</v>
      </c>
    </row>
    <row r="4" spans="1:8" ht="22.5" customHeight="1">
      <c r="A4" s="37">
        <v>1</v>
      </c>
      <c r="B4" s="23">
        <v>2</v>
      </c>
      <c r="C4" s="23">
        <v>3</v>
      </c>
      <c r="D4" s="23">
        <v>4</v>
      </c>
      <c r="E4" s="23">
        <v>5</v>
      </c>
      <c r="F4" s="23">
        <v>6</v>
      </c>
      <c r="G4" s="91">
        <v>7</v>
      </c>
      <c r="H4" s="11">
        <v>8</v>
      </c>
    </row>
    <row r="5" spans="1:8">
      <c r="A5" s="84" t="s">
        <v>119</v>
      </c>
      <c r="B5" s="38">
        <f ca="1">коэф.масштаба!E6</f>
        <v>0.94229785621823003</v>
      </c>
      <c r="C5" s="59">
        <v>0.5</v>
      </c>
      <c r="D5" s="38">
        <f>SUM(B5*C5)</f>
        <v>0.47114892810911502</v>
      </c>
      <c r="E5" s="38">
        <f ca="1">коэф.дисперсности!G6</f>
        <v>0.99130763748977235</v>
      </c>
      <c r="F5" s="59">
        <v>0.5</v>
      </c>
      <c r="G5" s="43">
        <f>SUM(E5*F5)</f>
        <v>0.49565381874488618</v>
      </c>
      <c r="H5" s="4">
        <f>SUM(D5+G5)</f>
        <v>0.96680274685400125</v>
      </c>
    </row>
    <row r="6" spans="1:8">
      <c r="A6" s="84" t="s">
        <v>138</v>
      </c>
      <c r="B6" s="38">
        <f ca="1">коэф.масштаба!E7</f>
        <v>1.4456465060310002</v>
      </c>
      <c r="C6" s="59">
        <v>0.5</v>
      </c>
      <c r="D6" s="38">
        <f t="shared" ref="D6:D23" si="0">SUM(B6*C6)</f>
        <v>0.7228232530155001</v>
      </c>
      <c r="E6" s="38">
        <f ca="1">коэф.дисперсности!G7</f>
        <v>0.99130763748977235</v>
      </c>
      <c r="F6" s="59">
        <v>0.5</v>
      </c>
      <c r="G6" s="43">
        <f t="shared" ref="G6:G23" si="1">SUM(E6*F6)</f>
        <v>0.49565381874488618</v>
      </c>
      <c r="H6" s="4">
        <f t="shared" ref="H6:H23" si="2">SUM(D6+G6)</f>
        <v>1.2184770717603863</v>
      </c>
    </row>
    <row r="7" spans="1:8">
      <c r="A7" s="84" t="s">
        <v>139</v>
      </c>
      <c r="B7" s="38">
        <f ca="1">коэф.масштаба!E8</f>
        <v>4.5297252565375699</v>
      </c>
      <c r="C7" s="59">
        <v>0.5</v>
      </c>
      <c r="D7" s="38">
        <f t="shared" si="0"/>
        <v>2.2648626282687849</v>
      </c>
      <c r="E7" s="38">
        <f ca="1">коэф.дисперсности!G8</f>
        <v>1.9826152749795447</v>
      </c>
      <c r="F7" s="59">
        <v>0.5</v>
      </c>
      <c r="G7" s="43">
        <f t="shared" si="1"/>
        <v>0.99130763748977235</v>
      </c>
      <c r="H7" s="4">
        <f t="shared" si="2"/>
        <v>3.2561702657585574</v>
      </c>
    </row>
    <row r="8" spans="1:8">
      <c r="A8" s="84" t="s">
        <v>122</v>
      </c>
      <c r="B8" s="38">
        <f ca="1">коэф.масштаба!E9</f>
        <v>1.7280537023309448</v>
      </c>
      <c r="C8" s="59">
        <v>0.5</v>
      </c>
      <c r="D8" s="38">
        <f t="shared" si="0"/>
        <v>0.8640268511654724</v>
      </c>
      <c r="E8" s="38">
        <f ca="1">коэф.дисперсности!G9</f>
        <v>0.99130763748977235</v>
      </c>
      <c r="F8" s="59">
        <v>0.5</v>
      </c>
      <c r="G8" s="43">
        <f t="shared" si="1"/>
        <v>0.49565381874488618</v>
      </c>
      <c r="H8" s="4">
        <f t="shared" si="2"/>
        <v>1.3596806699103585</v>
      </c>
    </row>
    <row r="9" spans="1:8">
      <c r="A9" s="84" t="s">
        <v>123</v>
      </c>
      <c r="B9" s="38">
        <f ca="1">коэф.масштаба!E10</f>
        <v>0.93932252221061296</v>
      </c>
      <c r="C9" s="59">
        <v>0.5</v>
      </c>
      <c r="D9" s="38">
        <f t="shared" si="0"/>
        <v>0.46966126110530648</v>
      </c>
      <c r="E9" s="38">
        <f ca="1">коэф.дисперсности!G10</f>
        <v>0.99130763748977235</v>
      </c>
      <c r="F9" s="59">
        <v>0.5</v>
      </c>
      <c r="G9" s="43">
        <f t="shared" si="1"/>
        <v>0.49565381874488618</v>
      </c>
      <c r="H9" s="4">
        <f t="shared" si="2"/>
        <v>0.9653150798501926</v>
      </c>
    </row>
    <row r="10" spans="1:8">
      <c r="A10" s="84" t="s">
        <v>124</v>
      </c>
      <c r="B10" s="38">
        <f ca="1">коэф.масштаба!E11</f>
        <v>4.3940988835725676</v>
      </c>
      <c r="C10" s="59">
        <v>0.5</v>
      </c>
      <c r="D10" s="38">
        <f t="shared" si="0"/>
        <v>2.1970494417862838</v>
      </c>
      <c r="E10" s="38">
        <f ca="1">коэф.дисперсности!G11</f>
        <v>1.9826152749795447</v>
      </c>
      <c r="F10" s="59">
        <v>0.5</v>
      </c>
      <c r="G10" s="43">
        <f t="shared" si="1"/>
        <v>0.99130763748977235</v>
      </c>
      <c r="H10" s="4">
        <f t="shared" si="2"/>
        <v>3.1883570792760563</v>
      </c>
    </row>
    <row r="11" spans="1:8">
      <c r="A11" s="84" t="s">
        <v>125</v>
      </c>
      <c r="B11" s="38">
        <f ca="1">коэф.масштаба!E12</f>
        <v>4.2883900928792569</v>
      </c>
      <c r="C11" s="59">
        <v>0.5</v>
      </c>
      <c r="D11" s="38">
        <f t="shared" si="0"/>
        <v>2.1441950464396284</v>
      </c>
      <c r="E11" s="38">
        <f ca="1">коэф.дисперсности!G12</f>
        <v>1.9826152749795447</v>
      </c>
      <c r="F11" s="59">
        <v>0.5</v>
      </c>
      <c r="G11" s="43">
        <f t="shared" si="1"/>
        <v>0.99130763748977235</v>
      </c>
      <c r="H11" s="4">
        <f t="shared" si="2"/>
        <v>3.1355026839294009</v>
      </c>
    </row>
    <row r="12" spans="1:8">
      <c r="A12" s="84" t="s">
        <v>126</v>
      </c>
      <c r="B12" s="38">
        <f ca="1">коэф.масштаба!E13</f>
        <v>1.5701640464798361</v>
      </c>
      <c r="C12" s="59">
        <v>0.5</v>
      </c>
      <c r="D12" s="38">
        <f t="shared" si="0"/>
        <v>0.78508202323991805</v>
      </c>
      <c r="E12" s="38">
        <f ca="1">коэф.дисперсности!G13</f>
        <v>0.99130763748977235</v>
      </c>
      <c r="F12" s="59">
        <v>0.5</v>
      </c>
      <c r="G12" s="43">
        <f t="shared" si="1"/>
        <v>0.49565381874488618</v>
      </c>
      <c r="H12" s="4">
        <f t="shared" si="2"/>
        <v>1.2807358419848043</v>
      </c>
    </row>
    <row r="13" spans="1:8">
      <c r="A13" s="84" t="s">
        <v>127</v>
      </c>
      <c r="B13" s="38">
        <f ca="1">коэф.масштаба!E14</f>
        <v>0.96924267003124254</v>
      </c>
      <c r="C13" s="59">
        <v>0.5</v>
      </c>
      <c r="D13" s="38">
        <f t="shared" si="0"/>
        <v>0.48462133501562127</v>
      </c>
      <c r="E13" s="38">
        <f ca="1">коэф.дисперсности!G14</f>
        <v>0.99130763748977235</v>
      </c>
      <c r="F13" s="59">
        <v>0.5</v>
      </c>
      <c r="G13" s="43">
        <f t="shared" si="1"/>
        <v>0.49565381874488618</v>
      </c>
      <c r="H13" s="4">
        <f t="shared" si="2"/>
        <v>0.98027515376050744</v>
      </c>
    </row>
    <row r="14" spans="1:8">
      <c r="A14" s="84" t="s">
        <v>128</v>
      </c>
      <c r="B14" s="38">
        <f ca="1">коэф.масштаба!E15</f>
        <v>0.95845726540800902</v>
      </c>
      <c r="C14" s="59">
        <v>0.5</v>
      </c>
      <c r="D14" s="38">
        <f t="shared" si="0"/>
        <v>0.47922863270400451</v>
      </c>
      <c r="E14" s="38">
        <f ca="1">коэф.дисперсности!G15</f>
        <v>0.99130763748977235</v>
      </c>
      <c r="F14" s="59">
        <v>0.5</v>
      </c>
      <c r="G14" s="43">
        <f t="shared" si="1"/>
        <v>0.49565381874488618</v>
      </c>
      <c r="H14" s="4">
        <f t="shared" si="2"/>
        <v>0.97488245144889074</v>
      </c>
    </row>
    <row r="15" spans="1:8">
      <c r="A15" s="84" t="s">
        <v>129</v>
      </c>
      <c r="B15" s="38">
        <f ca="1">коэф.масштаба!E16</f>
        <v>0.89760143446173046</v>
      </c>
      <c r="C15" s="59">
        <v>0.5</v>
      </c>
      <c r="D15" s="38">
        <f t="shared" si="0"/>
        <v>0.44880071723086523</v>
      </c>
      <c r="E15" s="38">
        <f ca="1">коэф.дисперсности!G16</f>
        <v>0.99130763748977235</v>
      </c>
      <c r="F15" s="59">
        <v>0.5</v>
      </c>
      <c r="G15" s="43">
        <f t="shared" si="1"/>
        <v>0.49565381874488618</v>
      </c>
      <c r="H15" s="4">
        <f t="shared" si="2"/>
        <v>0.94445453597575146</v>
      </c>
    </row>
    <row r="16" spans="1:8">
      <c r="A16" s="84" t="s">
        <v>130</v>
      </c>
      <c r="B16" s="38">
        <f ca="1">коэф.масштаба!E17</f>
        <v>1.4836038222357046</v>
      </c>
      <c r="C16" s="59">
        <v>0.5</v>
      </c>
      <c r="D16" s="38">
        <f t="shared" si="0"/>
        <v>0.74180191111785232</v>
      </c>
      <c r="E16" s="38">
        <f ca="1">коэф.дисперсности!G17</f>
        <v>0.99130763748977235</v>
      </c>
      <c r="F16" s="59">
        <v>0.5</v>
      </c>
      <c r="G16" s="43">
        <f t="shared" si="1"/>
        <v>0.49565381874488618</v>
      </c>
      <c r="H16" s="4">
        <f t="shared" si="2"/>
        <v>1.2374557298627384</v>
      </c>
    </row>
    <row r="17" spans="1:8">
      <c r="A17" s="84" t="s">
        <v>131</v>
      </c>
      <c r="B17" s="38">
        <f ca="1">коэф.масштаба!E18</f>
        <v>0.90406709060094304</v>
      </c>
      <c r="C17" s="59">
        <v>0.5</v>
      </c>
      <c r="D17" s="38">
        <f t="shared" si="0"/>
        <v>0.45203354530047152</v>
      </c>
      <c r="E17" s="38">
        <f ca="1">коэф.дисперсности!G18</f>
        <v>0.99130763748977235</v>
      </c>
      <c r="F17" s="59">
        <v>0.5</v>
      </c>
      <c r="G17" s="43">
        <f t="shared" si="1"/>
        <v>0.49565381874488618</v>
      </c>
      <c r="H17" s="4">
        <f t="shared" si="2"/>
        <v>0.94768736404535769</v>
      </c>
    </row>
    <row r="18" spans="1:8">
      <c r="A18" s="84" t="s">
        <v>132</v>
      </c>
      <c r="B18" s="38">
        <f ca="1">коэф.масштаба!E19</f>
        <v>0.91355219067294857</v>
      </c>
      <c r="C18" s="59">
        <v>0.5</v>
      </c>
      <c r="D18" s="38">
        <f t="shared" si="0"/>
        <v>0.45677609533647429</v>
      </c>
      <c r="E18" s="38">
        <f ca="1">коэф.дисперсности!G19</f>
        <v>0.99130763748977235</v>
      </c>
      <c r="F18" s="59">
        <v>0.5</v>
      </c>
      <c r="G18" s="43">
        <f t="shared" si="1"/>
        <v>0.49565381874488618</v>
      </c>
      <c r="H18" s="4">
        <f t="shared" si="2"/>
        <v>0.95242991408136046</v>
      </c>
    </row>
    <row r="19" spans="1:8">
      <c r="A19" s="84" t="s">
        <v>133</v>
      </c>
      <c r="B19" s="38">
        <f ca="1">коэф.масштаба!E20</f>
        <v>0.9008719707075139</v>
      </c>
      <c r="C19" s="59">
        <v>0.5</v>
      </c>
      <c r="D19" s="38">
        <f t="shared" si="0"/>
        <v>0.45043598535375695</v>
      </c>
      <c r="E19" s="38">
        <f ca="1">коэф.дисперсности!G20</f>
        <v>0.99130763748977235</v>
      </c>
      <c r="F19" s="59">
        <v>0.5</v>
      </c>
      <c r="G19" s="43">
        <f t="shared" si="1"/>
        <v>0.49565381874488618</v>
      </c>
      <c r="H19" s="4">
        <f t="shared" si="2"/>
        <v>0.94608980409864318</v>
      </c>
    </row>
    <row r="20" spans="1:8">
      <c r="A20" s="84" t="s">
        <v>134</v>
      </c>
      <c r="B20" s="38">
        <f ca="1">коэф.масштаба!E21</f>
        <v>1.0838804766823713</v>
      </c>
      <c r="C20" s="59">
        <v>0.5</v>
      </c>
      <c r="D20" s="38">
        <f t="shared" si="0"/>
        <v>0.54194023834118565</v>
      </c>
      <c r="E20" s="38">
        <f ca="1">коэф.дисперсности!G21</f>
        <v>0.99130763748977235</v>
      </c>
      <c r="F20" s="59">
        <v>0.5</v>
      </c>
      <c r="G20" s="43">
        <f t="shared" si="1"/>
        <v>0.49565381874488618</v>
      </c>
      <c r="H20" s="4">
        <f t="shared" si="2"/>
        <v>1.0375940570860718</v>
      </c>
    </row>
    <row r="21" spans="1:8">
      <c r="A21" s="84" t="s">
        <v>135</v>
      </c>
      <c r="B21" s="38">
        <f ca="1">коэф.масштаба!E22</f>
        <v>0.90315295108531468</v>
      </c>
      <c r="C21" s="59">
        <v>0.5</v>
      </c>
      <c r="D21" s="38">
        <f t="shared" si="0"/>
        <v>0.45157647554265734</v>
      </c>
      <c r="E21" s="38">
        <f ca="1">коэф.дисперсности!G22</f>
        <v>0.99130763748977235</v>
      </c>
      <c r="F21" s="59">
        <v>0.5</v>
      </c>
      <c r="G21" s="43">
        <f t="shared" si="1"/>
        <v>0.49565381874488618</v>
      </c>
      <c r="H21" s="4">
        <f t="shared" si="2"/>
        <v>0.94723029428754346</v>
      </c>
    </row>
    <row r="22" spans="1:8">
      <c r="A22" s="84" t="s">
        <v>136</v>
      </c>
      <c r="B22" s="38">
        <f ca="1">коэф.масштаба!E23</f>
        <v>1.0587939409947518</v>
      </c>
      <c r="C22" s="59">
        <v>0.5</v>
      </c>
      <c r="D22" s="38">
        <f t="shared" si="0"/>
        <v>0.52939697049737588</v>
      </c>
      <c r="E22" s="38">
        <f ca="1">коэф.дисперсности!G23</f>
        <v>0.99130763748977235</v>
      </c>
      <c r="F22" s="59">
        <v>0.5</v>
      </c>
      <c r="G22" s="43">
        <f t="shared" si="1"/>
        <v>0.49565381874488618</v>
      </c>
      <c r="H22" s="4">
        <f t="shared" si="2"/>
        <v>1.025050789242262</v>
      </c>
    </row>
    <row r="23" spans="1:8">
      <c r="A23" s="84" t="s">
        <v>137</v>
      </c>
      <c r="B23" s="38">
        <f ca="1">коэф.масштаба!E24</f>
        <v>0.9492828988771489</v>
      </c>
      <c r="C23" s="59">
        <v>0.5</v>
      </c>
      <c r="D23" s="38">
        <f t="shared" si="0"/>
        <v>0.47464144943857445</v>
      </c>
      <c r="E23" s="38">
        <f ca="1">коэф.дисперсности!G24</f>
        <v>0.99130763748977235</v>
      </c>
      <c r="F23" s="59">
        <v>0.5</v>
      </c>
      <c r="G23" s="43">
        <f t="shared" si="1"/>
        <v>0.49565381874488618</v>
      </c>
      <c r="H23" s="4">
        <f t="shared" si="2"/>
        <v>0.97029526818346068</v>
      </c>
    </row>
  </sheetData>
  <mergeCells count="1">
    <mergeCell ref="A1:H1"/>
  </mergeCells>
  <phoneticPr fontId="2" type="noConversion"/>
  <pageMargins left="0.75" right="0.75" top="1" bottom="1" header="0.5" footer="0.5"/>
  <pageSetup paperSize="9" scale="11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E25"/>
  <sheetViews>
    <sheetView topLeftCell="A4" workbookViewId="0">
      <selection activeCell="F40" sqref="F40"/>
    </sheetView>
  </sheetViews>
  <sheetFormatPr defaultRowHeight="12.75"/>
  <cols>
    <col min="1" max="1" width="30.140625" style="2" customWidth="1"/>
    <col min="2" max="2" width="24.7109375" style="2" customWidth="1"/>
    <col min="3" max="3" width="22.42578125" style="2" customWidth="1"/>
    <col min="4" max="4" width="21.140625" style="2" customWidth="1"/>
    <col min="5" max="5" width="21.28515625" style="2" customWidth="1"/>
    <col min="6" max="16384" width="9.140625" style="2"/>
  </cols>
  <sheetData>
    <row r="1" spans="1:5">
      <c r="D1" s="109" t="s">
        <v>110</v>
      </c>
      <c r="E1" s="109"/>
    </row>
    <row r="2" spans="1:5">
      <c r="D2" s="109" t="s">
        <v>62</v>
      </c>
      <c r="E2" s="109"/>
    </row>
    <row r="3" spans="1:5">
      <c r="A3" s="109" t="s">
        <v>71</v>
      </c>
      <c r="B3" s="109"/>
      <c r="C3" s="109"/>
      <c r="D3" s="109"/>
      <c r="E3" s="109"/>
    </row>
    <row r="5" spans="1:5" ht="79.5" customHeight="1">
      <c r="A5" s="9"/>
      <c r="B5" s="1" t="s">
        <v>107</v>
      </c>
      <c r="C5" s="1" t="s">
        <v>63</v>
      </c>
      <c r="D5" s="1" t="s">
        <v>64</v>
      </c>
      <c r="E5" s="1" t="s">
        <v>65</v>
      </c>
    </row>
    <row r="6" spans="1:5">
      <c r="A6" s="84" t="s">
        <v>119</v>
      </c>
      <c r="B6" s="74">
        <v>8335</v>
      </c>
      <c r="C6" s="7"/>
      <c r="D6" s="8">
        <f>C25/B6</f>
        <v>0.71148928109115017</v>
      </c>
      <c r="E6" s="8">
        <f>0.2*D6+0.8</f>
        <v>0.94229785621823003</v>
      </c>
    </row>
    <row r="7" spans="1:5" ht="24">
      <c r="A7" s="84" t="s">
        <v>138</v>
      </c>
      <c r="B7" s="75">
        <v>1837</v>
      </c>
      <c r="C7" s="7"/>
      <c r="D7" s="8">
        <f>C25/B7</f>
        <v>3.228232530155001</v>
      </c>
      <c r="E7" s="8">
        <f t="shared" ref="E7:E24" si="0">0.2*D7+0.8</f>
        <v>1.4456465060310002</v>
      </c>
    </row>
    <row r="8" spans="1:5">
      <c r="A8" s="84" t="s">
        <v>139</v>
      </c>
      <c r="B8" s="74">
        <v>318</v>
      </c>
      <c r="C8" s="7"/>
      <c r="D8" s="8">
        <f>C25/B8</f>
        <v>18.64862628268785</v>
      </c>
      <c r="E8" s="8">
        <f t="shared" si="0"/>
        <v>4.5297252565375699</v>
      </c>
    </row>
    <row r="9" spans="1:5" ht="24">
      <c r="A9" s="84" t="s">
        <v>122</v>
      </c>
      <c r="B9" s="74">
        <v>1278</v>
      </c>
      <c r="C9" s="7"/>
      <c r="D9" s="8">
        <f>C25/B9</f>
        <v>4.6402685116547238</v>
      </c>
      <c r="E9" s="8">
        <f t="shared" si="0"/>
        <v>1.7280537023309448</v>
      </c>
    </row>
    <row r="10" spans="1:5" ht="24">
      <c r="A10" s="84" t="s">
        <v>123</v>
      </c>
      <c r="B10" s="75">
        <v>8513</v>
      </c>
      <c r="C10" s="7"/>
      <c r="D10" s="8">
        <f>C25/B10</f>
        <v>0.69661261105306438</v>
      </c>
      <c r="E10" s="8">
        <f t="shared" si="0"/>
        <v>0.93932252221061296</v>
      </c>
    </row>
    <row r="11" spans="1:5" ht="24">
      <c r="A11" s="84" t="s">
        <v>124</v>
      </c>
      <c r="B11" s="74">
        <v>330</v>
      </c>
      <c r="C11" s="7"/>
      <c r="D11" s="8">
        <f>C25/B11</f>
        <v>17.970494417862838</v>
      </c>
      <c r="E11" s="8">
        <f t="shared" si="0"/>
        <v>4.3940988835725676</v>
      </c>
    </row>
    <row r="12" spans="1:5">
      <c r="A12" s="84" t="s">
        <v>125</v>
      </c>
      <c r="B12" s="74">
        <v>340</v>
      </c>
      <c r="C12" s="7"/>
      <c r="D12" s="8">
        <f>C25/B12</f>
        <v>17.441950464396285</v>
      </c>
      <c r="E12" s="8">
        <f t="shared" si="0"/>
        <v>4.2883900928792569</v>
      </c>
    </row>
    <row r="13" spans="1:5" ht="24">
      <c r="A13" s="84" t="s">
        <v>126</v>
      </c>
      <c r="B13" s="74">
        <v>1540</v>
      </c>
      <c r="C13" s="7"/>
      <c r="D13" s="8">
        <f>C25/B13</f>
        <v>3.8508202323991796</v>
      </c>
      <c r="E13" s="8">
        <f t="shared" si="0"/>
        <v>1.5701640464798361</v>
      </c>
    </row>
    <row r="14" spans="1:5">
      <c r="A14" s="84" t="s">
        <v>127</v>
      </c>
      <c r="B14" s="74">
        <v>7008</v>
      </c>
      <c r="C14" s="7"/>
      <c r="D14" s="8">
        <f>C25/B14</f>
        <v>0.84621335015621246</v>
      </c>
      <c r="E14" s="8">
        <f t="shared" si="0"/>
        <v>0.96924267003124254</v>
      </c>
    </row>
    <row r="15" spans="1:5">
      <c r="A15" s="84" t="s">
        <v>128</v>
      </c>
      <c r="B15" s="74">
        <v>7485</v>
      </c>
      <c r="C15" s="10"/>
      <c r="D15" s="8">
        <f>C25/B15</f>
        <v>0.79228632704004498</v>
      </c>
      <c r="E15" s="8">
        <f t="shared" si="0"/>
        <v>0.95845726540800902</v>
      </c>
    </row>
    <row r="16" spans="1:5" ht="24">
      <c r="A16" s="84" t="s">
        <v>129</v>
      </c>
      <c r="B16" s="74">
        <v>12152</v>
      </c>
      <c r="C16" s="5"/>
      <c r="D16" s="8">
        <f>C25/B16</f>
        <v>0.48800717230865182</v>
      </c>
      <c r="E16" s="8">
        <f t="shared" si="0"/>
        <v>0.89760143446173046</v>
      </c>
    </row>
    <row r="17" spans="1:5" ht="24">
      <c r="A17" s="84" t="s">
        <v>130</v>
      </c>
      <c r="B17" s="74">
        <v>1735</v>
      </c>
      <c r="C17" s="5"/>
      <c r="D17" s="8">
        <f>C25/B17</f>
        <v>3.4180191111785225</v>
      </c>
      <c r="E17" s="8">
        <f t="shared" si="0"/>
        <v>1.4836038222357046</v>
      </c>
    </row>
    <row r="18" spans="1:5">
      <c r="A18" s="84" t="s">
        <v>131</v>
      </c>
      <c r="B18" s="74">
        <v>11397</v>
      </c>
      <c r="C18" s="5"/>
      <c r="D18" s="8">
        <f>C25/B18</f>
        <v>0.52033545300471495</v>
      </c>
      <c r="E18" s="8">
        <f t="shared" si="0"/>
        <v>0.90406709060094304</v>
      </c>
    </row>
    <row r="19" spans="1:5">
      <c r="A19" s="84" t="s">
        <v>132</v>
      </c>
      <c r="B19" s="74">
        <v>10445</v>
      </c>
      <c r="C19" s="5"/>
      <c r="D19" s="8">
        <f>C25/B19</f>
        <v>0.56776095336474264</v>
      </c>
      <c r="E19" s="8">
        <f t="shared" si="0"/>
        <v>0.91355219067294857</v>
      </c>
    </row>
    <row r="20" spans="1:5">
      <c r="A20" s="84" t="s">
        <v>133</v>
      </c>
      <c r="B20" s="74">
        <v>11758</v>
      </c>
      <c r="C20" s="5"/>
      <c r="D20" s="8">
        <f>C25/B20</f>
        <v>0.50435985353756907</v>
      </c>
      <c r="E20" s="8">
        <f t="shared" si="0"/>
        <v>0.9008719707075139</v>
      </c>
    </row>
    <row r="21" spans="1:5">
      <c r="A21" s="84" t="s">
        <v>134</v>
      </c>
      <c r="B21" s="74">
        <v>4178</v>
      </c>
      <c r="C21" s="5"/>
      <c r="D21" s="8">
        <f>C25/B21</f>
        <v>1.4194023834118565</v>
      </c>
      <c r="E21" s="8">
        <f t="shared" si="0"/>
        <v>1.0838804766823713</v>
      </c>
    </row>
    <row r="22" spans="1:5">
      <c r="A22" s="84" t="s">
        <v>135</v>
      </c>
      <c r="B22" s="74">
        <v>11498</v>
      </c>
      <c r="C22" s="5"/>
      <c r="D22" s="8">
        <f>C25/B22</f>
        <v>0.51576475542657307</v>
      </c>
      <c r="E22" s="8">
        <f t="shared" si="0"/>
        <v>0.90315295108531468</v>
      </c>
    </row>
    <row r="23" spans="1:5">
      <c r="A23" s="84" t="s">
        <v>136</v>
      </c>
      <c r="B23" s="74">
        <v>4583</v>
      </c>
      <c r="C23" s="5"/>
      <c r="D23" s="8">
        <f>C25/B23</f>
        <v>1.2939697049737588</v>
      </c>
      <c r="E23" s="8">
        <f t="shared" si="0"/>
        <v>1.0587939409947518</v>
      </c>
    </row>
    <row r="24" spans="1:5">
      <c r="A24" s="84" t="s">
        <v>137</v>
      </c>
      <c r="B24" s="74">
        <v>7945</v>
      </c>
      <c r="C24" s="5"/>
      <c r="D24" s="8">
        <f>C25/B24</f>
        <v>0.74641449438574403</v>
      </c>
      <c r="E24" s="8">
        <f t="shared" si="0"/>
        <v>0.9492828988771489</v>
      </c>
    </row>
    <row r="25" spans="1:5">
      <c r="B25" s="76">
        <f>SUM(B6:B24)</f>
        <v>112675</v>
      </c>
      <c r="C25" s="85">
        <f>SUM(B25/19)</f>
        <v>5930.2631578947367</v>
      </c>
      <c r="D25" s="8"/>
      <c r="E25" s="8"/>
    </row>
  </sheetData>
  <mergeCells count="3">
    <mergeCell ref="D1:E1"/>
    <mergeCell ref="D2:E2"/>
    <mergeCell ref="A3:E3"/>
  </mergeCells>
  <phoneticPr fontId="2" type="noConversion"/>
  <pageMargins left="0.74803149606299213" right="0.74803149606299213" top="0.19685039370078741" bottom="0.19685039370078741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G25"/>
  <sheetViews>
    <sheetView topLeftCell="A4" workbookViewId="0">
      <selection activeCell="C19" sqref="C19"/>
    </sheetView>
  </sheetViews>
  <sheetFormatPr defaultRowHeight="12.75"/>
  <cols>
    <col min="1" max="1" width="30.85546875" style="2" customWidth="1"/>
    <col min="2" max="2" width="20.140625" style="2" customWidth="1"/>
    <col min="3" max="3" width="16.140625" style="2" customWidth="1"/>
    <col min="4" max="4" width="12.85546875" style="2" customWidth="1"/>
    <col min="5" max="5" width="11.85546875" style="2" customWidth="1"/>
    <col min="6" max="6" width="15.28515625" style="2" customWidth="1"/>
    <col min="7" max="7" width="16.140625" style="2" customWidth="1"/>
    <col min="8" max="8" width="25.140625" style="2" customWidth="1"/>
    <col min="9" max="16384" width="9.140625" style="2"/>
  </cols>
  <sheetData>
    <row r="1" spans="1:7">
      <c r="F1" s="109" t="s">
        <v>111</v>
      </c>
      <c r="G1" s="109"/>
    </row>
    <row r="2" spans="1:7">
      <c r="F2" s="109" t="s">
        <v>62</v>
      </c>
      <c r="G2" s="109"/>
    </row>
    <row r="3" spans="1:7">
      <c r="A3" s="109" t="s">
        <v>72</v>
      </c>
      <c r="B3" s="109"/>
      <c r="C3" s="109"/>
      <c r="D3" s="109"/>
      <c r="E3" s="109"/>
      <c r="F3" s="109"/>
      <c r="G3" s="109"/>
    </row>
    <row r="5" spans="1:7" ht="89.25">
      <c r="A5" s="9"/>
      <c r="B5" s="11" t="s">
        <v>11</v>
      </c>
      <c r="C5" s="1" t="s">
        <v>107</v>
      </c>
      <c r="D5" s="1" t="s">
        <v>69</v>
      </c>
      <c r="E5" s="1" t="s">
        <v>70</v>
      </c>
      <c r="F5" s="1" t="s">
        <v>13</v>
      </c>
      <c r="G5" s="1" t="s">
        <v>12</v>
      </c>
    </row>
    <row r="6" spans="1:7">
      <c r="A6" s="84" t="s">
        <v>119</v>
      </c>
      <c r="B6" s="17"/>
      <c r="C6" s="74">
        <v>8335</v>
      </c>
      <c r="D6" s="18">
        <f>B6/C6</f>
        <v>0</v>
      </c>
      <c r="E6" s="18">
        <f>1+D6</f>
        <v>1</v>
      </c>
      <c r="F6" s="18" t="s">
        <v>14</v>
      </c>
      <c r="G6" s="18">
        <f>E6/$F$25</f>
        <v>0.99130763748977235</v>
      </c>
    </row>
    <row r="7" spans="1:7" ht="24">
      <c r="A7" s="84" t="s">
        <v>138</v>
      </c>
      <c r="B7" s="19"/>
      <c r="C7" s="75">
        <v>1837</v>
      </c>
      <c r="D7" s="18">
        <f>B7/C7</f>
        <v>0</v>
      </c>
      <c r="E7" s="18">
        <f t="shared" ref="E7:E25" si="0">1+D7</f>
        <v>1</v>
      </c>
      <c r="F7" s="18" t="s">
        <v>14</v>
      </c>
      <c r="G7" s="18">
        <f t="shared" ref="G7:G24" si="1">E7/$F$25</f>
        <v>0.99130763748977235</v>
      </c>
    </row>
    <row r="8" spans="1:7">
      <c r="A8" s="84" t="s">
        <v>139</v>
      </c>
      <c r="B8" s="19">
        <v>318</v>
      </c>
      <c r="C8" s="74">
        <v>318</v>
      </c>
      <c r="D8" s="18">
        <f t="shared" ref="D8:D24" si="2">B8/C8</f>
        <v>1</v>
      </c>
      <c r="E8" s="18">
        <f t="shared" si="0"/>
        <v>2</v>
      </c>
      <c r="F8" s="18" t="s">
        <v>14</v>
      </c>
      <c r="G8" s="18">
        <f t="shared" si="1"/>
        <v>1.9826152749795447</v>
      </c>
    </row>
    <row r="9" spans="1:7">
      <c r="A9" s="84" t="s">
        <v>122</v>
      </c>
      <c r="B9" s="19"/>
      <c r="C9" s="74">
        <v>1278</v>
      </c>
      <c r="D9" s="18">
        <f t="shared" si="2"/>
        <v>0</v>
      </c>
      <c r="E9" s="18">
        <f t="shared" si="0"/>
        <v>1</v>
      </c>
      <c r="F9" s="18" t="s">
        <v>14</v>
      </c>
      <c r="G9" s="18">
        <f t="shared" si="1"/>
        <v>0.99130763748977235</v>
      </c>
    </row>
    <row r="10" spans="1:7" ht="24">
      <c r="A10" s="84" t="s">
        <v>123</v>
      </c>
      <c r="B10" s="19"/>
      <c r="C10" s="75">
        <v>8513</v>
      </c>
      <c r="D10" s="18">
        <f t="shared" si="2"/>
        <v>0</v>
      </c>
      <c r="E10" s="18">
        <f t="shared" si="0"/>
        <v>1</v>
      </c>
      <c r="F10" s="18" t="s">
        <v>14</v>
      </c>
      <c r="G10" s="18">
        <f t="shared" si="1"/>
        <v>0.99130763748977235</v>
      </c>
    </row>
    <row r="11" spans="1:7" ht="24">
      <c r="A11" s="84" t="s">
        <v>124</v>
      </c>
      <c r="B11" s="19">
        <v>330</v>
      </c>
      <c r="C11" s="74">
        <v>330</v>
      </c>
      <c r="D11" s="18">
        <f t="shared" si="2"/>
        <v>1</v>
      </c>
      <c r="E11" s="18">
        <f t="shared" si="0"/>
        <v>2</v>
      </c>
      <c r="F11" s="18" t="s">
        <v>14</v>
      </c>
      <c r="G11" s="18">
        <f t="shared" si="1"/>
        <v>1.9826152749795447</v>
      </c>
    </row>
    <row r="12" spans="1:7">
      <c r="A12" s="84" t="s">
        <v>125</v>
      </c>
      <c r="B12" s="19">
        <v>340</v>
      </c>
      <c r="C12" s="74">
        <v>340</v>
      </c>
      <c r="D12" s="18">
        <f t="shared" si="2"/>
        <v>1</v>
      </c>
      <c r="E12" s="18">
        <f t="shared" si="0"/>
        <v>2</v>
      </c>
      <c r="F12" s="18" t="s">
        <v>14</v>
      </c>
      <c r="G12" s="18">
        <f t="shared" si="1"/>
        <v>1.9826152749795447</v>
      </c>
    </row>
    <row r="13" spans="1:7">
      <c r="A13" s="84" t="s">
        <v>126</v>
      </c>
      <c r="B13" s="19"/>
      <c r="C13" s="74">
        <v>1540</v>
      </c>
      <c r="D13" s="18">
        <f t="shared" si="2"/>
        <v>0</v>
      </c>
      <c r="E13" s="18">
        <f t="shared" si="0"/>
        <v>1</v>
      </c>
      <c r="F13" s="18" t="s">
        <v>14</v>
      </c>
      <c r="G13" s="18">
        <f t="shared" si="1"/>
        <v>0.99130763748977235</v>
      </c>
    </row>
    <row r="14" spans="1:7">
      <c r="A14" s="84" t="s">
        <v>127</v>
      </c>
      <c r="B14" s="19"/>
      <c r="C14" s="74">
        <v>7008</v>
      </c>
      <c r="D14" s="18">
        <f t="shared" si="2"/>
        <v>0</v>
      </c>
      <c r="E14" s="18">
        <f t="shared" si="0"/>
        <v>1</v>
      </c>
      <c r="F14" s="18" t="s">
        <v>14</v>
      </c>
      <c r="G14" s="18">
        <f t="shared" si="1"/>
        <v>0.99130763748977235</v>
      </c>
    </row>
    <row r="15" spans="1:7">
      <c r="A15" s="84" t="s">
        <v>128</v>
      </c>
      <c r="B15" s="7"/>
      <c r="C15" s="74">
        <v>7485</v>
      </c>
      <c r="D15" s="18">
        <f t="shared" si="2"/>
        <v>0</v>
      </c>
      <c r="E15" s="18">
        <f t="shared" si="0"/>
        <v>1</v>
      </c>
      <c r="F15" s="18" t="s">
        <v>14</v>
      </c>
      <c r="G15" s="18">
        <f t="shared" si="1"/>
        <v>0.99130763748977235</v>
      </c>
    </row>
    <row r="16" spans="1:7">
      <c r="A16" s="84" t="s">
        <v>129</v>
      </c>
      <c r="C16" s="74">
        <v>12152</v>
      </c>
      <c r="D16" s="18">
        <f t="shared" si="2"/>
        <v>0</v>
      </c>
      <c r="E16" s="18">
        <f t="shared" si="0"/>
        <v>1</v>
      </c>
      <c r="F16" s="18" t="s">
        <v>14</v>
      </c>
      <c r="G16" s="18">
        <f t="shared" si="1"/>
        <v>0.99130763748977235</v>
      </c>
    </row>
    <row r="17" spans="1:7" ht="24">
      <c r="A17" s="84" t="s">
        <v>130</v>
      </c>
      <c r="C17" s="74">
        <v>1735</v>
      </c>
      <c r="D17" s="18">
        <f t="shared" si="2"/>
        <v>0</v>
      </c>
      <c r="E17" s="18">
        <f t="shared" si="0"/>
        <v>1</v>
      </c>
      <c r="F17" s="18" t="s">
        <v>14</v>
      </c>
      <c r="G17" s="18">
        <f t="shared" si="1"/>
        <v>0.99130763748977235</v>
      </c>
    </row>
    <row r="18" spans="1:7">
      <c r="A18" s="84" t="s">
        <v>131</v>
      </c>
      <c r="C18" s="74">
        <v>11397</v>
      </c>
      <c r="D18" s="18">
        <f t="shared" si="2"/>
        <v>0</v>
      </c>
      <c r="E18" s="18">
        <f t="shared" si="0"/>
        <v>1</v>
      </c>
      <c r="F18" s="18" t="s">
        <v>14</v>
      </c>
      <c r="G18" s="18">
        <f t="shared" si="1"/>
        <v>0.99130763748977235</v>
      </c>
    </row>
    <row r="19" spans="1:7">
      <c r="A19" s="84" t="s">
        <v>132</v>
      </c>
      <c r="C19" s="74">
        <v>10445</v>
      </c>
      <c r="D19" s="18">
        <f t="shared" si="2"/>
        <v>0</v>
      </c>
      <c r="E19" s="18">
        <f t="shared" si="0"/>
        <v>1</v>
      </c>
      <c r="F19" s="18" t="s">
        <v>14</v>
      </c>
      <c r="G19" s="18">
        <f t="shared" si="1"/>
        <v>0.99130763748977235</v>
      </c>
    </row>
    <row r="20" spans="1:7">
      <c r="A20" s="84" t="s">
        <v>133</v>
      </c>
      <c r="C20" s="74">
        <v>11758</v>
      </c>
      <c r="D20" s="18">
        <f t="shared" si="2"/>
        <v>0</v>
      </c>
      <c r="E20" s="18">
        <f t="shared" si="0"/>
        <v>1</v>
      </c>
      <c r="F20" s="18" t="s">
        <v>14</v>
      </c>
      <c r="G20" s="18">
        <f t="shared" si="1"/>
        <v>0.99130763748977235</v>
      </c>
    </row>
    <row r="21" spans="1:7">
      <c r="A21" s="84" t="s">
        <v>134</v>
      </c>
      <c r="C21" s="74">
        <v>4178</v>
      </c>
      <c r="D21" s="18">
        <f t="shared" si="2"/>
        <v>0</v>
      </c>
      <c r="E21" s="18">
        <f t="shared" si="0"/>
        <v>1</v>
      </c>
      <c r="F21" s="18" t="s">
        <v>14</v>
      </c>
      <c r="G21" s="18">
        <f t="shared" si="1"/>
        <v>0.99130763748977235</v>
      </c>
    </row>
    <row r="22" spans="1:7">
      <c r="A22" s="84" t="s">
        <v>135</v>
      </c>
      <c r="C22" s="74">
        <v>11498</v>
      </c>
      <c r="D22" s="18">
        <f t="shared" si="2"/>
        <v>0</v>
      </c>
      <c r="E22" s="18">
        <f t="shared" si="0"/>
        <v>1</v>
      </c>
      <c r="F22" s="18" t="s">
        <v>14</v>
      </c>
      <c r="G22" s="18">
        <f t="shared" si="1"/>
        <v>0.99130763748977235</v>
      </c>
    </row>
    <row r="23" spans="1:7">
      <c r="A23" s="84" t="s">
        <v>136</v>
      </c>
      <c r="C23" s="74">
        <v>4583</v>
      </c>
      <c r="D23" s="18">
        <f t="shared" si="2"/>
        <v>0</v>
      </c>
      <c r="E23" s="18">
        <f t="shared" si="0"/>
        <v>1</v>
      </c>
      <c r="F23" s="18" t="s">
        <v>14</v>
      </c>
      <c r="G23" s="18">
        <f t="shared" si="1"/>
        <v>0.99130763748977235</v>
      </c>
    </row>
    <row r="24" spans="1:7">
      <c r="A24" s="84" t="s">
        <v>137</v>
      </c>
      <c r="C24" s="74">
        <v>7945</v>
      </c>
      <c r="D24" s="18">
        <f t="shared" si="2"/>
        <v>0</v>
      </c>
      <c r="E24" s="18">
        <f t="shared" si="0"/>
        <v>1</v>
      </c>
      <c r="F24" s="18" t="s">
        <v>14</v>
      </c>
      <c r="G24" s="18">
        <f t="shared" si="1"/>
        <v>0.99130763748977235</v>
      </c>
    </row>
    <row r="25" spans="1:7">
      <c r="B25" s="76">
        <f>SUM(B6:B24)</f>
        <v>988</v>
      </c>
      <c r="C25" s="76">
        <f>SUM(C6:C24)</f>
        <v>112675</v>
      </c>
      <c r="D25" s="18"/>
      <c r="E25" s="18">
        <f t="shared" si="0"/>
        <v>1</v>
      </c>
      <c r="F25" s="86">
        <f>B25/C25+1</f>
        <v>1.0087685822054582</v>
      </c>
      <c r="G25" s="18"/>
    </row>
  </sheetData>
  <mergeCells count="3">
    <mergeCell ref="F1:G1"/>
    <mergeCell ref="F2:G2"/>
    <mergeCell ref="A3:G3"/>
  </mergeCells>
  <phoneticPr fontId="2" type="noConversion"/>
  <pageMargins left="0.74803149606299213" right="0.74803149606299213" top="0.19685039370078741" bottom="0.19685039370078741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24"/>
  <sheetViews>
    <sheetView workbookViewId="0">
      <selection activeCell="C23" sqref="C23"/>
    </sheetView>
  </sheetViews>
  <sheetFormatPr defaultRowHeight="12.75"/>
  <cols>
    <col min="1" max="1" width="19.85546875" style="21" customWidth="1"/>
    <col min="2" max="2" width="14.5703125" style="2" customWidth="1"/>
    <col min="3" max="3" width="17.140625" style="2" customWidth="1"/>
    <col min="4" max="4" width="17.5703125" style="21" customWidth="1"/>
    <col min="5" max="5" width="12.42578125" style="21" customWidth="1"/>
    <col min="6" max="6" width="10.28515625" style="21" customWidth="1"/>
    <col min="7" max="7" width="10.140625" style="21" customWidth="1"/>
    <col min="8" max="8" width="12.140625" style="21" customWidth="1"/>
    <col min="9" max="16384" width="9.140625" style="21"/>
  </cols>
  <sheetData>
    <row r="1" spans="1:8">
      <c r="G1" s="109" t="s">
        <v>115</v>
      </c>
      <c r="H1" s="109"/>
    </row>
    <row r="2" spans="1:8">
      <c r="G2" s="109" t="s">
        <v>62</v>
      </c>
      <c r="H2" s="109"/>
    </row>
    <row r="3" spans="1:8">
      <c r="A3" s="109" t="s">
        <v>90</v>
      </c>
      <c r="B3" s="109"/>
      <c r="C3" s="109"/>
      <c r="D3" s="109"/>
      <c r="E3" s="109"/>
      <c r="F3" s="109"/>
      <c r="G3" s="109"/>
      <c r="H3" s="109"/>
    </row>
    <row r="5" spans="1:8" ht="81" customHeight="1">
      <c r="A5" s="23"/>
      <c r="B5" s="1" t="s">
        <v>17</v>
      </c>
      <c r="C5" s="1" t="s">
        <v>107</v>
      </c>
      <c r="D5" s="23" t="s">
        <v>39</v>
      </c>
      <c r="E5" s="23" t="s">
        <v>38</v>
      </c>
      <c r="F5" s="23" t="s">
        <v>27</v>
      </c>
      <c r="G5" s="23" t="s">
        <v>18</v>
      </c>
      <c r="H5" s="23" t="s">
        <v>91</v>
      </c>
    </row>
    <row r="6" spans="1:8" ht="24">
      <c r="A6" s="73" t="s">
        <v>119</v>
      </c>
      <c r="B6" s="39"/>
      <c r="C6" s="6"/>
      <c r="D6" s="40" t="e">
        <f t="shared" ref="D6:D12" si="0">B6/C6</f>
        <v>#DIV/0!</v>
      </c>
      <c r="E6" s="40"/>
      <c r="F6" s="40" t="e">
        <f>1+D6</f>
        <v>#DIV/0!</v>
      </c>
      <c r="G6" s="40"/>
      <c r="H6" s="40" t="e">
        <f>F6/$G$24</f>
        <v>#DIV/0!</v>
      </c>
    </row>
    <row r="7" spans="1:8" ht="20.25" customHeight="1">
      <c r="A7" s="73" t="s">
        <v>120</v>
      </c>
      <c r="B7" s="15"/>
      <c r="C7" s="6"/>
      <c r="D7" s="40" t="e">
        <f t="shared" si="0"/>
        <v>#DIV/0!</v>
      </c>
      <c r="E7" s="40"/>
      <c r="F7" s="40" t="e">
        <f t="shared" ref="F7:F22" si="1">1+D7</f>
        <v>#DIV/0!</v>
      </c>
      <c r="G7" s="40"/>
      <c r="H7" s="40" t="e">
        <f t="shared" ref="H7:H23" si="2">F7/$G$24</f>
        <v>#DIV/0!</v>
      </c>
    </row>
    <row r="8" spans="1:8" ht="20.25" customHeight="1">
      <c r="A8" s="73" t="s">
        <v>121</v>
      </c>
      <c r="B8" s="15"/>
      <c r="C8" s="6"/>
      <c r="D8" s="40" t="e">
        <f t="shared" si="0"/>
        <v>#DIV/0!</v>
      </c>
      <c r="E8" s="40"/>
      <c r="F8" s="40" t="e">
        <f t="shared" si="1"/>
        <v>#DIV/0!</v>
      </c>
      <c r="G8" s="40"/>
      <c r="H8" s="40" t="e">
        <f t="shared" si="2"/>
        <v>#DIV/0!</v>
      </c>
    </row>
    <row r="9" spans="1:8" ht="21" customHeight="1">
      <c r="A9" s="73" t="s">
        <v>122</v>
      </c>
      <c r="B9" s="15"/>
      <c r="C9" s="6"/>
      <c r="D9" s="40" t="e">
        <f t="shared" si="0"/>
        <v>#DIV/0!</v>
      </c>
      <c r="E9" s="40"/>
      <c r="F9" s="40" t="e">
        <f t="shared" si="1"/>
        <v>#DIV/0!</v>
      </c>
      <c r="G9" s="40"/>
      <c r="H9" s="40" t="e">
        <f t="shared" si="2"/>
        <v>#DIV/0!</v>
      </c>
    </row>
    <row r="10" spans="1:8" ht="24.75" customHeight="1">
      <c r="A10" s="73" t="s">
        <v>123</v>
      </c>
      <c r="B10" s="15"/>
      <c r="C10" s="6"/>
      <c r="D10" s="40" t="e">
        <f t="shared" si="0"/>
        <v>#DIV/0!</v>
      </c>
      <c r="E10" s="40"/>
      <c r="F10" s="40" t="e">
        <f t="shared" si="1"/>
        <v>#DIV/0!</v>
      </c>
      <c r="G10" s="40"/>
      <c r="H10" s="40" t="e">
        <f t="shared" si="2"/>
        <v>#DIV/0!</v>
      </c>
    </row>
    <row r="11" spans="1:8" ht="23.25" customHeight="1">
      <c r="A11" s="73" t="s">
        <v>124</v>
      </c>
      <c r="B11" s="15"/>
      <c r="C11" s="6"/>
      <c r="D11" s="40" t="e">
        <f t="shared" si="0"/>
        <v>#DIV/0!</v>
      </c>
      <c r="E11" s="40"/>
      <c r="F11" s="40" t="e">
        <f t="shared" si="1"/>
        <v>#DIV/0!</v>
      </c>
      <c r="G11" s="40"/>
      <c r="H11" s="40" t="e">
        <f t="shared" si="2"/>
        <v>#DIV/0!</v>
      </c>
    </row>
    <row r="12" spans="1:8" ht="22.5" customHeight="1">
      <c r="A12" s="73" t="s">
        <v>125</v>
      </c>
      <c r="B12" s="15"/>
      <c r="C12" s="6"/>
      <c r="D12" s="40" t="e">
        <f t="shared" si="0"/>
        <v>#DIV/0!</v>
      </c>
      <c r="E12" s="40"/>
      <c r="F12" s="40" t="e">
        <f t="shared" si="1"/>
        <v>#DIV/0!</v>
      </c>
      <c r="G12" s="40"/>
      <c r="H12" s="40" t="e">
        <f t="shared" si="2"/>
        <v>#DIV/0!</v>
      </c>
    </row>
    <row r="13" spans="1:8" ht="22.5" customHeight="1">
      <c r="A13" s="73" t="s">
        <v>126</v>
      </c>
      <c r="B13" s="15"/>
      <c r="C13" s="6"/>
      <c r="D13" s="40" t="e">
        <f t="shared" ref="D13:D22" si="3">B13/C13</f>
        <v>#DIV/0!</v>
      </c>
      <c r="E13" s="40"/>
      <c r="F13" s="40" t="e">
        <f t="shared" si="1"/>
        <v>#DIV/0!</v>
      </c>
      <c r="G13" s="40"/>
      <c r="H13" s="40" t="e">
        <f t="shared" si="2"/>
        <v>#DIV/0!</v>
      </c>
    </row>
    <row r="14" spans="1:8" ht="22.5" customHeight="1">
      <c r="A14" s="73" t="s">
        <v>127</v>
      </c>
      <c r="B14" s="15"/>
      <c r="C14" s="6"/>
      <c r="D14" s="40" t="e">
        <f t="shared" si="3"/>
        <v>#DIV/0!</v>
      </c>
      <c r="E14" s="40"/>
      <c r="F14" s="40" t="e">
        <f t="shared" si="1"/>
        <v>#DIV/0!</v>
      </c>
      <c r="G14" s="40"/>
      <c r="H14" s="40" t="e">
        <f t="shared" si="2"/>
        <v>#DIV/0!</v>
      </c>
    </row>
    <row r="15" spans="1:8" ht="22.5" customHeight="1">
      <c r="A15" s="73" t="s">
        <v>128</v>
      </c>
      <c r="B15" s="15"/>
      <c r="C15" s="6"/>
      <c r="D15" s="40" t="e">
        <f t="shared" si="3"/>
        <v>#DIV/0!</v>
      </c>
      <c r="E15" s="40"/>
      <c r="F15" s="40" t="e">
        <f t="shared" si="1"/>
        <v>#DIV/0!</v>
      </c>
      <c r="G15" s="40"/>
      <c r="H15" s="40" t="e">
        <f t="shared" si="2"/>
        <v>#DIV/0!</v>
      </c>
    </row>
    <row r="16" spans="1:8" ht="22.5" customHeight="1">
      <c r="A16" s="73" t="s">
        <v>129</v>
      </c>
      <c r="B16" s="15"/>
      <c r="C16" s="6"/>
      <c r="D16" s="40" t="e">
        <f t="shared" si="3"/>
        <v>#DIV/0!</v>
      </c>
      <c r="E16" s="40"/>
      <c r="F16" s="40" t="e">
        <f t="shared" si="1"/>
        <v>#DIV/0!</v>
      </c>
      <c r="G16" s="40"/>
      <c r="H16" s="40" t="e">
        <f t="shared" si="2"/>
        <v>#DIV/0!</v>
      </c>
    </row>
    <row r="17" spans="1:8" ht="22.5" customHeight="1">
      <c r="A17" s="73" t="s">
        <v>130</v>
      </c>
      <c r="B17" s="15"/>
      <c r="C17" s="6"/>
      <c r="D17" s="40" t="e">
        <f t="shared" si="3"/>
        <v>#DIV/0!</v>
      </c>
      <c r="E17" s="40"/>
      <c r="F17" s="40" t="e">
        <f t="shared" si="1"/>
        <v>#DIV/0!</v>
      </c>
      <c r="G17" s="40"/>
      <c r="H17" s="40" t="e">
        <f t="shared" si="2"/>
        <v>#DIV/0!</v>
      </c>
    </row>
    <row r="18" spans="1:8" ht="22.5" customHeight="1">
      <c r="A18" s="73" t="s">
        <v>131</v>
      </c>
      <c r="B18" s="15"/>
      <c r="C18" s="6"/>
      <c r="D18" s="40" t="e">
        <f t="shared" si="3"/>
        <v>#DIV/0!</v>
      </c>
      <c r="E18" s="40"/>
      <c r="F18" s="40" t="e">
        <f t="shared" si="1"/>
        <v>#DIV/0!</v>
      </c>
      <c r="G18" s="40"/>
      <c r="H18" s="40" t="e">
        <f t="shared" si="2"/>
        <v>#DIV/0!</v>
      </c>
    </row>
    <row r="19" spans="1:8" ht="22.5" customHeight="1">
      <c r="A19" s="73" t="s">
        <v>132</v>
      </c>
      <c r="B19" s="15"/>
      <c r="C19" s="6"/>
      <c r="D19" s="40" t="e">
        <f t="shared" si="3"/>
        <v>#DIV/0!</v>
      </c>
      <c r="E19" s="40"/>
      <c r="F19" s="40" t="e">
        <f t="shared" si="1"/>
        <v>#DIV/0!</v>
      </c>
      <c r="G19" s="40"/>
      <c r="H19" s="40" t="e">
        <f t="shared" si="2"/>
        <v>#DIV/0!</v>
      </c>
    </row>
    <row r="20" spans="1:8" ht="22.5" customHeight="1">
      <c r="A20" s="73" t="s">
        <v>133</v>
      </c>
      <c r="B20" s="15"/>
      <c r="C20" s="6"/>
      <c r="D20" s="40" t="e">
        <f t="shared" si="3"/>
        <v>#DIV/0!</v>
      </c>
      <c r="E20" s="40"/>
      <c r="F20" s="40" t="e">
        <f t="shared" si="1"/>
        <v>#DIV/0!</v>
      </c>
      <c r="G20" s="40"/>
      <c r="H20" s="40" t="e">
        <f t="shared" si="2"/>
        <v>#DIV/0!</v>
      </c>
    </row>
    <row r="21" spans="1:8" ht="22.5" customHeight="1">
      <c r="A21" s="73" t="s">
        <v>134</v>
      </c>
      <c r="B21" s="15"/>
      <c r="C21" s="6"/>
      <c r="D21" s="40" t="e">
        <f t="shared" si="3"/>
        <v>#DIV/0!</v>
      </c>
      <c r="E21" s="40"/>
      <c r="F21" s="40" t="e">
        <f t="shared" si="1"/>
        <v>#DIV/0!</v>
      </c>
      <c r="G21" s="40"/>
      <c r="H21" s="40" t="e">
        <f t="shared" si="2"/>
        <v>#DIV/0!</v>
      </c>
    </row>
    <row r="22" spans="1:8" ht="26.25" customHeight="1">
      <c r="A22" s="73" t="s">
        <v>135</v>
      </c>
      <c r="B22" s="15"/>
      <c r="C22" s="6"/>
      <c r="D22" s="40" t="e">
        <f t="shared" si="3"/>
        <v>#DIV/0!</v>
      </c>
      <c r="E22" s="40"/>
      <c r="F22" s="40" t="e">
        <f t="shared" si="1"/>
        <v>#DIV/0!</v>
      </c>
      <c r="G22" s="40"/>
      <c r="H22" s="40" t="e">
        <f t="shared" si="2"/>
        <v>#DIV/0!</v>
      </c>
    </row>
    <row r="23" spans="1:8" ht="18" customHeight="1">
      <c r="A23" s="73" t="s">
        <v>136</v>
      </c>
      <c r="B23" s="15"/>
      <c r="C23" s="6"/>
      <c r="D23" s="40" t="e">
        <f>B23/C23</f>
        <v>#DIV/0!</v>
      </c>
      <c r="E23" s="40"/>
      <c r="F23" s="40" t="e">
        <f>1+D23</f>
        <v>#DIV/0!</v>
      </c>
      <c r="G23" s="40"/>
      <c r="H23" s="40" t="e">
        <f t="shared" si="2"/>
        <v>#DIV/0!</v>
      </c>
    </row>
    <row r="24" spans="1:8" ht="24">
      <c r="A24" s="73" t="s">
        <v>137</v>
      </c>
      <c r="B24" s="39">
        <f>SUM(B6:B23)</f>
        <v>0</v>
      </c>
      <c r="C24" s="7">
        <f>SUM(C6:C23)</f>
        <v>0</v>
      </c>
      <c r="D24" s="40" t="e">
        <f>B24/C24</f>
        <v>#DIV/0!</v>
      </c>
      <c r="E24" s="38" t="e">
        <f>B24/C24</f>
        <v>#DIV/0!</v>
      </c>
      <c r="F24" s="38"/>
      <c r="G24" s="38" t="e">
        <f>1+E24</f>
        <v>#DIV/0!</v>
      </c>
      <c r="H24" s="38"/>
    </row>
  </sheetData>
  <mergeCells count="3">
    <mergeCell ref="G1:H1"/>
    <mergeCell ref="G2:H2"/>
    <mergeCell ref="A3:H3"/>
  </mergeCells>
  <phoneticPr fontId="2" type="noConversion"/>
  <pageMargins left="0.75" right="0.75" top="1" bottom="1" header="0.5" footer="0.5"/>
  <pageSetup paperSize="9" scale="11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E25"/>
  <sheetViews>
    <sheetView view="pageBreakPreview" zoomScale="60" zoomScaleNormal="100" workbookViewId="0">
      <selection activeCell="E6" sqref="E6"/>
    </sheetView>
  </sheetViews>
  <sheetFormatPr defaultRowHeight="12.75"/>
  <cols>
    <col min="1" max="1" width="30.28515625" style="21" customWidth="1"/>
    <col min="2" max="2" width="21.5703125" style="2" customWidth="1"/>
    <col min="3" max="3" width="21.7109375" style="21" customWidth="1"/>
    <col min="4" max="4" width="18.5703125" style="82" customWidth="1"/>
    <col min="5" max="5" width="25.5703125" style="83" customWidth="1"/>
    <col min="6" max="16384" width="9.140625" style="21"/>
  </cols>
  <sheetData>
    <row r="1" spans="1:5">
      <c r="D1" s="109" t="s">
        <v>113</v>
      </c>
      <c r="E1" s="109"/>
    </row>
    <row r="2" spans="1:5">
      <c r="D2" s="109" t="s">
        <v>62</v>
      </c>
      <c r="E2" s="109"/>
    </row>
    <row r="3" spans="1:5" ht="22.5" customHeight="1">
      <c r="A3" s="108" t="s">
        <v>75</v>
      </c>
      <c r="B3" s="108"/>
      <c r="C3" s="108"/>
      <c r="D3" s="108"/>
      <c r="E3" s="108"/>
    </row>
    <row r="5" spans="1:5" ht="78" customHeight="1">
      <c r="A5" s="22"/>
      <c r="B5" s="1" t="s">
        <v>107</v>
      </c>
      <c r="C5" s="23" t="s">
        <v>40</v>
      </c>
      <c r="D5" s="80" t="s">
        <v>73</v>
      </c>
      <c r="E5" s="40" t="s">
        <v>74</v>
      </c>
    </row>
    <row r="6" spans="1:5" ht="24" customHeight="1">
      <c r="A6" s="73" t="s">
        <v>119</v>
      </c>
      <c r="B6" s="74">
        <v>8335</v>
      </c>
      <c r="C6" s="25">
        <f ca="1">+коэфф.зарплаты!K8</f>
        <v>1.25</v>
      </c>
      <c r="D6" s="81">
        <f t="shared" ref="D6:D24" si="0">B6*C6</f>
        <v>10418.75</v>
      </c>
      <c r="E6" s="57">
        <f>C6*$B$15/$D$15</f>
        <v>1</v>
      </c>
    </row>
    <row r="7" spans="1:5" ht="23.25" customHeight="1">
      <c r="A7" s="73" t="s">
        <v>120</v>
      </c>
      <c r="B7" s="75">
        <v>1837</v>
      </c>
      <c r="C7" s="25">
        <f ca="1">+коэфф.зарплаты!K9</f>
        <v>1.25</v>
      </c>
      <c r="D7" s="81">
        <f t="shared" si="0"/>
        <v>2296.25</v>
      </c>
      <c r="E7" s="57">
        <f t="shared" ref="E7:E24" si="1">C7*$B$15/$D$15</f>
        <v>1</v>
      </c>
    </row>
    <row r="8" spans="1:5" ht="21" customHeight="1">
      <c r="A8" s="73" t="s">
        <v>121</v>
      </c>
      <c r="B8" s="74">
        <v>318</v>
      </c>
      <c r="C8" s="25">
        <f ca="1">+коэфф.зарплаты!K10</f>
        <v>1.4375</v>
      </c>
      <c r="D8" s="81">
        <f t="shared" si="0"/>
        <v>457.125</v>
      </c>
      <c r="E8" s="57">
        <f t="shared" si="1"/>
        <v>1.1499999999999999</v>
      </c>
    </row>
    <row r="9" spans="1:5" ht="18.75" customHeight="1">
      <c r="A9" s="73" t="s">
        <v>122</v>
      </c>
      <c r="B9" s="74">
        <v>1278</v>
      </c>
      <c r="C9" s="25">
        <f ca="1">+коэфф.зарплаты!K11</f>
        <v>1.25</v>
      </c>
      <c r="D9" s="81">
        <f t="shared" si="0"/>
        <v>1597.5</v>
      </c>
      <c r="E9" s="57">
        <f t="shared" si="1"/>
        <v>1</v>
      </c>
    </row>
    <row r="10" spans="1:5" ht="26.25" customHeight="1">
      <c r="A10" s="73" t="s">
        <v>123</v>
      </c>
      <c r="B10" s="75">
        <v>8513</v>
      </c>
      <c r="C10" s="25">
        <f ca="1">+коэфф.зарплаты!K12</f>
        <v>1.25</v>
      </c>
      <c r="D10" s="81">
        <f t="shared" si="0"/>
        <v>10641.25</v>
      </c>
      <c r="E10" s="57">
        <f t="shared" si="1"/>
        <v>1</v>
      </c>
    </row>
    <row r="11" spans="1:5" ht="26.25" customHeight="1">
      <c r="A11" s="73" t="s">
        <v>124</v>
      </c>
      <c r="B11" s="74">
        <v>330</v>
      </c>
      <c r="C11" s="25">
        <f ca="1">+коэфф.зарплаты!K13</f>
        <v>1.4375</v>
      </c>
      <c r="D11" s="81">
        <f t="shared" si="0"/>
        <v>474.375</v>
      </c>
      <c r="E11" s="57">
        <f t="shared" si="1"/>
        <v>1.1499999999999999</v>
      </c>
    </row>
    <row r="12" spans="1:5" ht="25.5" customHeight="1">
      <c r="A12" s="73" t="s">
        <v>125</v>
      </c>
      <c r="B12" s="74">
        <v>340</v>
      </c>
      <c r="C12" s="25">
        <f ca="1">+коэфф.зарплаты!K14</f>
        <v>1.4375</v>
      </c>
      <c r="D12" s="81">
        <f t="shared" si="0"/>
        <v>488.75</v>
      </c>
      <c r="E12" s="57">
        <f t="shared" si="1"/>
        <v>1.1499999999999999</v>
      </c>
    </row>
    <row r="13" spans="1:5" ht="29.25" customHeight="1">
      <c r="A13" s="73" t="s">
        <v>126</v>
      </c>
      <c r="B13" s="74">
        <v>1540</v>
      </c>
      <c r="C13" s="25">
        <f ca="1">+коэфф.зарплаты!K15</f>
        <v>1.25</v>
      </c>
      <c r="D13" s="81">
        <f t="shared" si="0"/>
        <v>1925</v>
      </c>
      <c r="E13" s="57">
        <f t="shared" si="1"/>
        <v>1</v>
      </c>
    </row>
    <row r="14" spans="1:5" ht="25.5" customHeight="1">
      <c r="A14" s="73" t="s">
        <v>127</v>
      </c>
      <c r="B14" s="74">
        <v>7008</v>
      </c>
      <c r="C14" s="25">
        <f ca="1">+коэфф.зарплаты!K16</f>
        <v>1.25</v>
      </c>
      <c r="D14" s="81">
        <f t="shared" si="0"/>
        <v>8760</v>
      </c>
      <c r="E14" s="57">
        <f t="shared" si="1"/>
        <v>1</v>
      </c>
    </row>
    <row r="15" spans="1:5" ht="22.5" customHeight="1">
      <c r="A15" s="73" t="s">
        <v>128</v>
      </c>
      <c r="B15" s="74">
        <v>7485</v>
      </c>
      <c r="C15" s="25">
        <f ca="1">+коэфф.зарплаты!K17</f>
        <v>1.25</v>
      </c>
      <c r="D15" s="81">
        <f t="shared" si="0"/>
        <v>9356.25</v>
      </c>
      <c r="E15" s="57">
        <f t="shared" si="1"/>
        <v>1</v>
      </c>
    </row>
    <row r="16" spans="1:5">
      <c r="A16" s="73" t="s">
        <v>129</v>
      </c>
      <c r="B16" s="74">
        <v>12152</v>
      </c>
      <c r="C16" s="25">
        <f ca="1">+коэфф.зарплаты!K18</f>
        <v>1.25</v>
      </c>
      <c r="D16" s="81">
        <f t="shared" si="0"/>
        <v>15190</v>
      </c>
      <c r="E16" s="57">
        <f t="shared" si="1"/>
        <v>1</v>
      </c>
    </row>
    <row r="17" spans="1:5">
      <c r="A17" s="73" t="s">
        <v>130</v>
      </c>
      <c r="B17" s="74">
        <v>1735</v>
      </c>
      <c r="C17" s="25">
        <f ca="1">+коэфф.зарплаты!K19</f>
        <v>1.25</v>
      </c>
      <c r="D17" s="81">
        <f t="shared" si="0"/>
        <v>2168.75</v>
      </c>
      <c r="E17" s="57">
        <f t="shared" si="1"/>
        <v>1</v>
      </c>
    </row>
    <row r="18" spans="1:5">
      <c r="A18" s="73" t="s">
        <v>131</v>
      </c>
      <c r="B18" s="74">
        <v>11397</v>
      </c>
      <c r="C18" s="25">
        <f ca="1">+коэфф.зарплаты!K20</f>
        <v>1.25</v>
      </c>
      <c r="D18" s="81">
        <f t="shared" si="0"/>
        <v>14246.25</v>
      </c>
      <c r="E18" s="57">
        <f t="shared" si="1"/>
        <v>1</v>
      </c>
    </row>
    <row r="19" spans="1:5">
      <c r="A19" s="73" t="s">
        <v>132</v>
      </c>
      <c r="B19" s="74">
        <v>10445</v>
      </c>
      <c r="C19" s="25">
        <f ca="1">+коэфф.зарплаты!K21</f>
        <v>1.25</v>
      </c>
      <c r="D19" s="81">
        <f t="shared" si="0"/>
        <v>13056.25</v>
      </c>
      <c r="E19" s="57">
        <f t="shared" si="1"/>
        <v>1</v>
      </c>
    </row>
    <row r="20" spans="1:5">
      <c r="A20" s="73" t="s">
        <v>133</v>
      </c>
      <c r="B20" s="74">
        <v>11758</v>
      </c>
      <c r="C20" s="25">
        <f ca="1">+коэфф.зарплаты!K22</f>
        <v>1.25</v>
      </c>
      <c r="D20" s="81">
        <f t="shared" si="0"/>
        <v>14697.5</v>
      </c>
      <c r="E20" s="57">
        <f t="shared" si="1"/>
        <v>1</v>
      </c>
    </row>
    <row r="21" spans="1:5">
      <c r="A21" s="73" t="s">
        <v>134</v>
      </c>
      <c r="B21" s="74">
        <v>4178</v>
      </c>
      <c r="C21" s="25">
        <f ca="1">+коэфф.зарплаты!K23</f>
        <v>1.25</v>
      </c>
      <c r="D21" s="81">
        <f t="shared" si="0"/>
        <v>5222.5</v>
      </c>
      <c r="E21" s="57">
        <f t="shared" si="1"/>
        <v>1</v>
      </c>
    </row>
    <row r="22" spans="1:5">
      <c r="A22" s="73" t="s">
        <v>135</v>
      </c>
      <c r="B22" s="74">
        <v>11498</v>
      </c>
      <c r="C22" s="25">
        <f ca="1">+коэфф.зарплаты!K24</f>
        <v>1.25</v>
      </c>
      <c r="D22" s="81">
        <f t="shared" si="0"/>
        <v>14372.5</v>
      </c>
      <c r="E22" s="57">
        <f t="shared" si="1"/>
        <v>1</v>
      </c>
    </row>
    <row r="23" spans="1:5">
      <c r="A23" s="73" t="s">
        <v>136</v>
      </c>
      <c r="B23" s="74">
        <v>4583</v>
      </c>
      <c r="C23" s="25">
        <f ca="1">+коэфф.зарплаты!K25</f>
        <v>1.25</v>
      </c>
      <c r="D23" s="81">
        <f t="shared" si="0"/>
        <v>5728.75</v>
      </c>
      <c r="E23" s="57">
        <f t="shared" si="1"/>
        <v>1</v>
      </c>
    </row>
    <row r="24" spans="1:5">
      <c r="A24" s="73" t="s">
        <v>137</v>
      </c>
      <c r="B24" s="74">
        <v>7945</v>
      </c>
      <c r="C24" s="25">
        <f ca="1">+коэфф.зарплаты!K26</f>
        <v>1.25</v>
      </c>
      <c r="D24" s="81">
        <f t="shared" si="0"/>
        <v>9931.25</v>
      </c>
      <c r="E24" s="57">
        <f t="shared" si="1"/>
        <v>1</v>
      </c>
    </row>
    <row r="25" spans="1:5">
      <c r="A25" s="71"/>
      <c r="B25" s="74">
        <f>SUM(B6:B24)</f>
        <v>112675</v>
      </c>
      <c r="C25" s="25"/>
      <c r="D25" s="81">
        <f>SUM(D6:D24)</f>
        <v>141029</v>
      </c>
      <c r="E25" s="57"/>
    </row>
  </sheetData>
  <mergeCells count="3">
    <mergeCell ref="A3:E3"/>
    <mergeCell ref="D1:E1"/>
    <mergeCell ref="D2:E2"/>
  </mergeCells>
  <phoneticPr fontId="2" type="noConversion"/>
  <pageMargins left="0.74803149606299213" right="0.74803149606299213" top="0.19685039370078741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приложение</vt:lpstr>
      <vt:lpstr>нал.потенциал</vt:lpstr>
      <vt:lpstr>инд.бюджетн.расходов</vt:lpstr>
      <vt:lpstr>коэф.ст-ти бюджет.услуг</vt:lpstr>
      <vt:lpstr>потреб.бюджетн.услуг</vt:lpstr>
      <vt:lpstr>коэф.масштаба</vt:lpstr>
      <vt:lpstr>коэф.дисперсности</vt:lpstr>
      <vt:lpstr>таблица 7</vt:lpstr>
      <vt:lpstr>коэф.дифференц</vt:lpstr>
      <vt:lpstr>коэфф.зарплаты</vt:lpstr>
      <vt:lpstr>коэф. коммун.услуг</vt:lpstr>
      <vt:lpstr>таблица 11</vt:lpstr>
      <vt:lpstr>таблица 12</vt:lpstr>
      <vt:lpstr>коэф.ст-ти бюджетуслуг</vt:lpstr>
    </vt:vector>
  </TitlesOfParts>
  <Company>Мин. фин. РСО-Алания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Orurf</dc:creator>
  <cp:lastModifiedBy>Аида</cp:lastModifiedBy>
  <cp:lastPrinted>2015-11-30T08:40:42Z</cp:lastPrinted>
  <dcterms:created xsi:type="dcterms:W3CDTF">2009-09-21T11:01:05Z</dcterms:created>
  <dcterms:modified xsi:type="dcterms:W3CDTF">2015-11-30T08:40:58Z</dcterms:modified>
</cp:coreProperties>
</file>